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15" yWindow="3990" windowWidth="8040" windowHeight="4590" tabRatio="597" activeTab="4"/>
  </bookViews>
  <sheets>
    <sheet name="1.วิเคราะห์การเงิน PCU" sheetId="1" r:id="rId1"/>
    <sheet name="2.รับจ่ายPCU" sheetId="2" r:id="rId2"/>
    <sheet name="3.ค่ายา" sheetId="3" r:id="rId3"/>
    <sheet name="4.ค่าวัสดุและเวชภัณฑ์มิใช่ยา" sheetId="4" r:id="rId4"/>
    <sheet name="5.ค่าLab" sheetId="5" r:id="rId5"/>
    <sheet name="6.ยา lab วัสดุ" sheetId="6" state="hidden" r:id="rId6"/>
    <sheet name="9.แผนภูมิจัดสรรปี48" sheetId="7" state="hidden" r:id="rId7"/>
    <sheet name="1.ประมาณการ PCUถึงมีค (2)" sheetId="8" state="hidden" r:id="rId8"/>
    <sheet name="จัดสรร" sheetId="9" state="hidden" r:id="rId9"/>
    <sheet name="ประมาณการใช้ Lab ยา วัสดุ ปี48" sheetId="10" state="hidden" r:id="rId10"/>
    <sheet name="Sheet1" sheetId="11" r:id="rId11"/>
  </sheets>
  <definedNames>
    <definedName name="_xlnm.Print_Titles" localSheetId="7">'1.ประมาณการ PCUถึงมีค (2)'!$1:$4</definedName>
    <definedName name="_xlnm.Print_Titles" localSheetId="0">'1.วิเคราะห์การเงิน PCU'!$1:$4</definedName>
    <definedName name="_xlnm.Print_Titles" localSheetId="1">'2.รับจ่ายPCU'!$A:$B,'2.รับจ่ายPCU'!$1:$6</definedName>
    <definedName name="_xlnm.Print_Titles" localSheetId="2">'3.ค่ายา'!$1:$3</definedName>
    <definedName name="_xlnm.Print_Titles" localSheetId="3">'4.ค่าวัสดุและเวชภัณฑ์มิใช่ยา'!$1:$3</definedName>
    <definedName name="_xlnm.Print_Titles" localSheetId="4">'5.ค่าLab'!$1:$2</definedName>
    <definedName name="_xlnm.Print_Titles" localSheetId="5">'6.ยา lab วัสดุ'!$A:$B,'6.ยา lab วัสดุ'!$3:$5</definedName>
    <definedName name="_xlnm.Print_Titles" localSheetId="9">'ประมาณการใช้ Lab ยา วัสดุ ปี48'!$1:$4</definedName>
  </definedNames>
  <calcPr fullCalcOnLoad="1"/>
</workbook>
</file>

<file path=xl/comments8.xml><?xml version="1.0" encoding="utf-8"?>
<comments xmlns="http://schemas.openxmlformats.org/spreadsheetml/2006/main">
  <authors>
    <author>Maharat</author>
  </authors>
  <commentList>
    <comment ref="E9" authorId="0">
      <text>
        <r>
          <rPr>
            <b/>
            <sz val="8"/>
            <rFont val="Tahoma"/>
            <family val="2"/>
          </rPr>
          <t>Maharat:</t>
        </r>
        <r>
          <rPr>
            <sz val="8"/>
            <rFont val="Tahoma"/>
            <family val="2"/>
          </rPr>
          <t xml:space="preserve">
ข้อมูล ณ.กย47
</t>
        </r>
      </text>
    </comment>
    <comment ref="C6" authorId="0">
      <text>
        <r>
          <rPr>
            <b/>
            <sz val="8"/>
            <rFont val="Tahoma"/>
            <family val="2"/>
          </rPr>
          <t>Maharat:</t>
        </r>
        <r>
          <rPr>
            <sz val="8"/>
            <rFont val="Tahoma"/>
            <family val="2"/>
          </rPr>
          <t xml:space="preserve">
ข้อมูลทั้งหมดถึงมค48</t>
        </r>
      </text>
    </comment>
    <comment ref="E28" authorId="0">
      <text>
        <r>
          <rPr>
            <b/>
            <sz val="8"/>
            <rFont val="Tahoma"/>
            <family val="2"/>
          </rPr>
          <t>Maharat:</t>
        </r>
        <r>
          <rPr>
            <sz val="8"/>
            <rFont val="Tahoma"/>
            <family val="2"/>
          </rPr>
          <t xml:space="preserve">
เดิมปี 47
</t>
        </r>
      </text>
    </comment>
  </commentList>
</comments>
</file>

<file path=xl/sharedStrings.xml><?xml version="1.0" encoding="utf-8"?>
<sst xmlns="http://schemas.openxmlformats.org/spreadsheetml/2006/main" count="1779" uniqueCount="496">
  <si>
    <t>ลำดับ</t>
  </si>
  <si>
    <t>ศูนย์สุขภาพชุมชน</t>
  </si>
  <si>
    <t>รายรับ</t>
  </si>
  <si>
    <t>ข้าราชการ/</t>
  </si>
  <si>
    <t>รัฐวิสาหกิจ</t>
  </si>
  <si>
    <t>จ่ายเงินเอง</t>
  </si>
  <si>
    <t>ค่าธรรมเนียม</t>
  </si>
  <si>
    <t>30 บาท</t>
  </si>
  <si>
    <t>เงินโอนUC</t>
  </si>
  <si>
    <t>อื่น ๆ</t>
  </si>
  <si>
    <t>รายจ่าย</t>
  </si>
  <si>
    <t>ด้านบุคคล</t>
  </si>
  <si>
    <t>ค่าตอบแทน</t>
  </si>
  <si>
    <t>ค่ายา</t>
  </si>
  <si>
    <t>วัสดุและ</t>
  </si>
  <si>
    <t>เวชภัณฑ์มิใช่ยา</t>
  </si>
  <si>
    <t>ค่าสาธารณูปโภค</t>
  </si>
  <si>
    <t>รวมรับ</t>
  </si>
  <si>
    <t>รวมจ่าย</t>
  </si>
  <si>
    <t>รับ - จ่าย</t>
  </si>
  <si>
    <t>คลินิกเวชฯ</t>
  </si>
  <si>
    <t>จอหอ</t>
  </si>
  <si>
    <t>หัวทะเล</t>
  </si>
  <si>
    <t>วัดป่าสาละวัน</t>
  </si>
  <si>
    <t>วัดบูรพ์</t>
  </si>
  <si>
    <t>สถาบันราชภัฎฯ</t>
  </si>
  <si>
    <t>สถานีกาชาด4</t>
  </si>
  <si>
    <t>มะค่า</t>
  </si>
  <si>
    <t>โตนด</t>
  </si>
  <si>
    <t>สีมุม</t>
  </si>
  <si>
    <t>หนองไข่น้ำ</t>
  </si>
  <si>
    <t>ศีรษะละเลิง</t>
  </si>
  <si>
    <t>พุดซา</t>
  </si>
  <si>
    <t>ระกาย</t>
  </si>
  <si>
    <t>ขนาย</t>
  </si>
  <si>
    <t>หนองปลิง</t>
  </si>
  <si>
    <t>หนองกระทุ่ม</t>
  </si>
  <si>
    <t>หลักร้อย</t>
  </si>
  <si>
    <t>ทุ่งกระโดน</t>
  </si>
  <si>
    <t>พลกรัง</t>
  </si>
  <si>
    <t>โนนฝรั่ง</t>
  </si>
  <si>
    <t>โคกสูง</t>
  </si>
  <si>
    <t>กระฉอด</t>
  </si>
  <si>
    <t>หนองพะลาน</t>
  </si>
  <si>
    <t>หนองยารักษ์</t>
  </si>
  <si>
    <t>โพนสูง</t>
  </si>
  <si>
    <t>ไชยมงคล</t>
  </si>
  <si>
    <t>ยางใหญ่</t>
  </si>
  <si>
    <t>บ้านใหม่</t>
  </si>
  <si>
    <t>รวม</t>
  </si>
  <si>
    <t>ค่าLab</t>
  </si>
  <si>
    <t>เวชภัณฑ์</t>
  </si>
  <si>
    <t>มิใช่ยา</t>
  </si>
  <si>
    <t>ลำ</t>
  </si>
  <si>
    <t>ดับ</t>
  </si>
  <si>
    <t>PCU</t>
  </si>
  <si>
    <t>ประกัน</t>
  </si>
  <si>
    <t>สังคม</t>
  </si>
  <si>
    <t>สถานบริการ</t>
  </si>
  <si>
    <t>เงิน น.งปม.</t>
  </si>
  <si>
    <t xml:space="preserve">หนี้คงค้าง </t>
  </si>
  <si>
    <t>ค่าใช้จ่ายจริง</t>
  </si>
  <si>
    <t>อัตราค่าตอบแทน</t>
  </si>
  <si>
    <t>อัตราส่วน</t>
  </si>
  <si>
    <t>สัดส่วน</t>
  </si>
  <si>
    <t>คงเหลือ</t>
  </si>
  <si>
    <t xml:space="preserve">ทั้งหมด </t>
  </si>
  <si>
    <t>บุคลากร/ รายจ่าย</t>
  </si>
  <si>
    <t>สินทรัพย์</t>
  </si>
  <si>
    <t>สภาพคล่อง</t>
  </si>
  <si>
    <t>รายรับ /</t>
  </si>
  <si>
    <t>ดำเนินการ</t>
  </si>
  <si>
    <t>(บาท)</t>
  </si>
  <si>
    <t>สภาพคล่อง(CR)</t>
  </si>
  <si>
    <t>(QR)</t>
  </si>
  <si>
    <t>เฉลี่ย</t>
  </si>
  <si>
    <t>เกณฑ์ที่ใช้วัด / ประเมิน</t>
  </si>
  <si>
    <t>&gt;1</t>
  </si>
  <si>
    <r>
      <t>&lt;</t>
    </r>
    <r>
      <rPr>
        <b/>
        <sz val="13"/>
        <rFont val="Cordia New"/>
        <family val="2"/>
      </rPr>
      <t>70</t>
    </r>
  </si>
  <si>
    <r>
      <t>&gt;</t>
    </r>
    <r>
      <rPr>
        <b/>
        <sz val="13"/>
        <rFont val="Cordia New"/>
        <family val="2"/>
      </rPr>
      <t>2</t>
    </r>
  </si>
  <si>
    <r>
      <t>&gt;</t>
    </r>
    <r>
      <rPr>
        <b/>
        <sz val="13"/>
        <rFont val="Cordia New"/>
        <family val="2"/>
      </rPr>
      <t>1</t>
    </r>
  </si>
  <si>
    <t>รายรับจริง</t>
  </si>
  <si>
    <t>ทั้งหมด</t>
  </si>
  <si>
    <t>รายละเอียดการจัดสรรยา,  Lab,  วัสดุ  ให้กับ  PCU ในเครือข่ายโรงพยาบาลมหาราชนครราชสีมา</t>
  </si>
  <si>
    <t>ค่า Lab</t>
  </si>
  <si>
    <t>ค่า  วัสดุ</t>
  </si>
  <si>
    <t>ชื่อสถานบริการ</t>
  </si>
  <si>
    <t xml:space="preserve"> ต.ค.46</t>
  </si>
  <si>
    <t xml:space="preserve"> พ.ย.46</t>
  </si>
  <si>
    <t xml:space="preserve"> ธ.ค.46</t>
  </si>
  <si>
    <t xml:space="preserve"> ม.ค.47</t>
  </si>
  <si>
    <t>ก.พ.47</t>
  </si>
  <si>
    <t>มี.ค.47</t>
  </si>
  <si>
    <t>ม.ค.47</t>
  </si>
  <si>
    <t>ที่</t>
  </si>
  <si>
    <t>ต.ค.46-มี.ค47</t>
  </si>
  <si>
    <t>เม.ย.47-ก.ย.47</t>
  </si>
  <si>
    <t>ต.ค.46 - มี.ค47</t>
  </si>
  <si>
    <t>( บาท )</t>
  </si>
  <si>
    <t>รพ.มหาราชนครราชสีมา</t>
  </si>
  <si>
    <t>คลินิกเวชปฏิบัติครอบครัว</t>
  </si>
  <si>
    <t>คลินิกชุมชนจอหอ</t>
  </si>
  <si>
    <t>รวม รพม.นม.</t>
  </si>
  <si>
    <t>ศูนย์แพทย์ชุมชนเมือง 1</t>
  </si>
  <si>
    <t>ศูนย์แพทย์ชุมชนเมือง 2</t>
  </si>
  <si>
    <t>ศูนย์แพทย์ชุมชนเมือง 3</t>
  </si>
  <si>
    <t>ศูนย์แพทย์ชุมชนเมือง 9</t>
  </si>
  <si>
    <t>สถานีกาชาด 4</t>
  </si>
  <si>
    <t>รวม PCU. ในเขตเมือง 5 แห่ง</t>
  </si>
  <si>
    <t>ศสช. มะค่า(ศสช13)</t>
  </si>
  <si>
    <t>ศสช.โตนด</t>
  </si>
  <si>
    <t>ศสช. สีมุม</t>
  </si>
  <si>
    <t>ศสช. หนองไข่น้ำ</t>
  </si>
  <si>
    <t>ศสช. ศีรษะละเลิง</t>
  </si>
  <si>
    <t>ศสช. พุดซา</t>
  </si>
  <si>
    <t>ศสช.ระกาย</t>
  </si>
  <si>
    <t>ศสช. ขนาย</t>
  </si>
  <si>
    <t>ศสช. หนองปลิง</t>
  </si>
  <si>
    <t>ศสช. หนองกระทุ่ม</t>
  </si>
  <si>
    <t>ศสช. หลักร้อย</t>
  </si>
  <si>
    <t>ศสช. ทุ่งกระโดน</t>
  </si>
  <si>
    <t>ศสช. พลกรัง</t>
  </si>
  <si>
    <t>ศสช. โนนฝรั่ง</t>
  </si>
  <si>
    <t>ศสช. โคกสูง</t>
  </si>
  <si>
    <t>ศสช. กระฉอด</t>
  </si>
  <si>
    <t>ศสช. หนองพะลาน</t>
  </si>
  <si>
    <t>ศสช. หนองยารักษ์</t>
  </si>
  <si>
    <t>ศสช. โพนสูง</t>
  </si>
  <si>
    <t>ศสช. ไชยมงคล</t>
  </si>
  <si>
    <t>ศสช. ยางใหญ่</t>
  </si>
  <si>
    <t>ศสช. บ้านใหม่</t>
  </si>
  <si>
    <t>รวม PCU สังกัด สสอ.เมือง</t>
  </si>
  <si>
    <t>แผนภูมิแสดงประมาณการจัดสรรเงิน  UC  CUP</t>
  </si>
  <si>
    <t>โรงพยาบาลมหาราชนครราชสีมา   ปีงบประมาณ  2548</t>
  </si>
  <si>
    <t>งบ UC</t>
  </si>
  <si>
    <t>จำนวนประชากร</t>
  </si>
  <si>
    <t>=</t>
  </si>
  <si>
    <t>บาท/ คน/ ปี</t>
  </si>
  <si>
    <t xml:space="preserve"> =</t>
  </si>
  <si>
    <t>( คิดเป็น 100 %)</t>
  </si>
  <si>
    <t>หัก</t>
  </si>
  <si>
    <t>% เหลือ</t>
  </si>
  <si>
    <t>IPD (</t>
  </si>
  <si>
    <t>%)</t>
  </si>
  <si>
    <t>ตั้งจ่าย</t>
  </si>
  <si>
    <t>OPD(</t>
  </si>
  <si>
    <t>PP(</t>
  </si>
  <si>
    <t>ไว้ที่จังหวัดตาม DRG</t>
  </si>
  <si>
    <t>จ่ายตาม  Capitation</t>
  </si>
  <si>
    <t>OPD+PP=</t>
  </si>
  <si>
    <t>หักเงิน CUP ตามกิจกรรม /</t>
  </si>
  <si>
    <t>OPD ข้าม CUP</t>
  </si>
  <si>
    <t>Fix cost  ของ สสอ.นม</t>
  </si>
  <si>
    <t>CUP</t>
  </si>
  <si>
    <t>งบดำเนินการ</t>
  </si>
  <si>
    <t>งบดำเนินงาน (ยา/เวชภัณฑ์)</t>
  </si>
  <si>
    <t>แผนงาน / โครงการ</t>
  </si>
  <si>
    <t>1. โครงการต้องทำ  20 บ./ คน</t>
  </si>
  <si>
    <t>ค่ายา/เวชภัณฑ์ OPD+PP ใน</t>
  </si>
  <si>
    <t xml:space="preserve">3.  PP ในสถานบริการ  </t>
  </si>
  <si>
    <t>ปีงบ 47</t>
  </si>
  <si>
    <t>ปี47</t>
  </si>
  <si>
    <t>ปี 47</t>
  </si>
  <si>
    <t>ร่วมจ่าย</t>
  </si>
  <si>
    <t>ปี47 ทั้งหมด</t>
  </si>
  <si>
    <t>2</t>
  </si>
  <si>
    <t xml:space="preserve">รวม </t>
  </si>
  <si>
    <t>ปีงบประมาณ  2547</t>
  </si>
  <si>
    <t xml:space="preserve">Fix  cost  PCU </t>
  </si>
  <si>
    <t>2. โครงการระดับ   CUP</t>
  </si>
  <si>
    <t>( เป็นโครงการที่ต้องทำในระดับ PCU )</t>
  </si>
  <si>
    <t>(1ตค.47-28กพ.48 )</t>
  </si>
  <si>
    <t>มูลค่าคงคลัง</t>
  </si>
  <si>
    <t>เงินบำรุง</t>
  </si>
  <si>
    <t>ณ.28กพ48</t>
  </si>
  <si>
    <t>เหลือเงิน</t>
  </si>
  <si>
    <t>(เดือน)</t>
  </si>
  <si>
    <t>ใช้จ่ายได้</t>
  </si>
  <si>
    <t>เฉลี่ย / เดือน</t>
  </si>
  <si>
    <t>ประมาณการณ์สถานการณ์การเงินของ CUP โรงพยาบาลมหาราชนครราชสีมาหลังจัดสรรเงิน UC ลงงวดเดือน ตค47-มีค48</t>
  </si>
  <si>
    <t>(1ตค.47-28 มีค.48)</t>
  </si>
  <si>
    <t>(1ตค.47-มีค.48 )</t>
  </si>
  <si>
    <t>คงเหลือ ต้นปี</t>
  </si>
  <si>
    <t>ต.ค</t>
  </si>
  <si>
    <t>พ.ย</t>
  </si>
  <si>
    <t>ธ.ค</t>
  </si>
  <si>
    <t>ม.ค</t>
  </si>
  <si>
    <t>ก.พ</t>
  </si>
  <si>
    <t xml:space="preserve">มี.ค </t>
  </si>
  <si>
    <t xml:space="preserve">เม.ย </t>
  </si>
  <si>
    <t xml:space="preserve">พ.ค </t>
  </si>
  <si>
    <t xml:space="preserve">มิ.ย </t>
  </si>
  <si>
    <t xml:space="preserve">ก.ค </t>
  </si>
  <si>
    <t xml:space="preserve">ส.ค </t>
  </si>
  <si>
    <t xml:space="preserve">ก.ย </t>
  </si>
  <si>
    <t xml:space="preserve">ต.ค </t>
  </si>
  <si>
    <t xml:space="preserve">พ.ย </t>
  </si>
  <si>
    <t xml:space="preserve">ธ.ค </t>
  </si>
  <si>
    <t xml:space="preserve">ม.ค </t>
  </si>
  <si>
    <t xml:space="preserve">ก.พ </t>
  </si>
  <si>
    <t>fix cost</t>
  </si>
  <si>
    <t>1,2,3</t>
  </si>
  <si>
    <t>ด้านบุคคลากร</t>
  </si>
  <si>
    <t>อัตราส่วนด้านบุคลากร</t>
  </si>
  <si>
    <t>การแพทย์</t>
  </si>
  <si>
    <t>ทั่วไป</t>
  </si>
  <si>
    <t>ประมาณใช้ / เดือน</t>
  </si>
  <si>
    <t>ประมาณใช้ปี48</t>
  </si>
  <si>
    <t>ยา</t>
  </si>
  <si>
    <t>วัสดุการแพทย์และทั่วไป</t>
  </si>
  <si>
    <t>Lab</t>
  </si>
  <si>
    <t>ประมาณ</t>
  </si>
  <si>
    <t>ปี48</t>
  </si>
  <si>
    <t>ประมาณปี49</t>
  </si>
  <si>
    <t>ประมาณใช้ปี49</t>
  </si>
  <si>
    <t>ปี49</t>
  </si>
  <si>
    <t>ประมาณการใช้งบดำเนินการ ( ยา, วัสดุ,  Lab )  ปี 49</t>
  </si>
  <si>
    <t>ใช้ยาปี 48</t>
  </si>
  <si>
    <t>ใช้ / เดือน</t>
  </si>
  <si>
    <t>&gt;2</t>
  </si>
  <si>
    <t>ประมาณการ</t>
  </si>
  <si>
    <t>ตามจ่าย OPD</t>
  </si>
  <si>
    <t>ตารางรายรับ - รายจ่าย  ของศูนย์สุขภาพชุมชนในเครือข่ายจังหวัดพระนครศรีอยุธยา</t>
  </si>
  <si>
    <t>พระนครศรีอยุธยา,สสจ.</t>
  </si>
  <si>
    <t>เมืองพระนครศรีอยุธยา,สสอ.</t>
  </si>
  <si>
    <t>ไผ่ลิง บ้านไผ่ลิง(วัดพระญาติการา) หมู่ที่ 05,สอ.ต.</t>
  </si>
  <si>
    <t>ไผ่ลิง บ้านไผ่ลิง หมู่ที่ 07,สอ.ต.</t>
  </si>
  <si>
    <t>ปากกราน บ้านปากกราน หมู่ที่ 13,สอ.ต.</t>
  </si>
  <si>
    <t>ภูเขาทอง บ้านภูเขาทอง หมู่ที่ 03,สอ.ต.</t>
  </si>
  <si>
    <t>สำเภาล่ม บ้านสำเภาล่ม หมู่ที่ 05,สอ.ต.</t>
  </si>
  <si>
    <t>สวนพริก บ้านเพนียด หมู่ที่ 02,สอ.ต.</t>
  </si>
  <si>
    <t>สวนพริก บ้านสวนพริก หมู่ที่ 04,สอ.ต.</t>
  </si>
  <si>
    <t>คลองตะเคียน บ้านคลองตะเคียน หมู่ที่ 02,สอ.ต.</t>
  </si>
  <si>
    <t>วัดตูม บ้านวัดตูม หมู่ที่ 03,สอ.ต.</t>
  </si>
  <si>
    <t>หันตรา บ้านหันตรา หมู่ที่ 02,สอ.ต.</t>
  </si>
  <si>
    <t>ลุมพลี บ้านลุมพลี หมู่ที่ 05,สอ.ต.</t>
  </si>
  <si>
    <t>บ้านใหม่ บ้านใหม่เหนือ หมู่ที่ 04,สอ.ต.</t>
  </si>
  <si>
    <t>บ้านเกาะ บ้านเกาะ หมู่ที่ 02,สอ.ต.</t>
  </si>
  <si>
    <t>คลองสวนพลู บ้านคลองสวนพลู หมู่ที่ 03,สอ.ต.</t>
  </si>
  <si>
    <t>คลองสระบัว บ้านคลองสระบัว หมู่ที่ 02,สอ.ต.</t>
  </si>
  <si>
    <t>เกาะเรียน บ้านโรง หมู่ที่ 01,สอ.ต.</t>
  </si>
  <si>
    <t>บ้านป้อม บ้านป้อม หมู่ที่ 03,สอ.ต.</t>
  </si>
  <si>
    <t>บ้านรุน บ้านมอญ หมู่ที่ 02,สอ.ต.</t>
  </si>
  <si>
    <t>ศูนย์แพทย์ชุมชนวัดอินทาราม หมู่ที่6</t>
  </si>
  <si>
    <t>ศูนย์แพทย์ชุมชนป้อมเพชร หมู่ที่ 1</t>
  </si>
  <si>
    <t>ศูนย์แพทย์ชุมชนวัดตึก หมู่ที่ 1</t>
  </si>
  <si>
    <t>ศูนย์บรการสาธารณสุข วัดกล้วย หมู่ที่11</t>
  </si>
  <si>
    <t>พระนครศรีอยุธยา,รพศ.</t>
  </si>
  <si>
    <t>ราชธานี,รพ.</t>
  </si>
  <si>
    <t>กองวัตถุระเบิด</t>
  </si>
  <si>
    <t>เทศบาลเมืองพระนครศรีอยุธยา,ศูนย์บริการสาธารณสุข</t>
  </si>
  <si>
    <t>บังอรพยาบาล  ,รพ.</t>
  </si>
  <si>
    <t>เรือนจำกลางพระนครศรีอยุธยา,ศูนย์บริการ</t>
  </si>
  <si>
    <t>ทัณฑสถานวัยหนุ่มพระนครศรีอยุธยา</t>
  </si>
  <si>
    <t>ทัณฑสถานบำบัดพิเศษพระนครศรีอยุธยา,ศูนย์บริการ</t>
  </si>
  <si>
    <t>ศูนย์แพทย์ สำนักงานสาธารณสุขพระนครศรีอยุธยา,ศูนย์บริการ</t>
  </si>
  <si>
    <t>เรือนจำกลางพระนครศรีอยุธยา,สถานพยาบาล</t>
  </si>
  <si>
    <t>เรือนจำจังหวัดพระนครศรีอยุธยา,สถานพยาบาล</t>
  </si>
  <si>
    <t>โรงพยาบาลพีรเวช</t>
  </si>
  <si>
    <t>ท่าเรือ,สสอ.</t>
  </si>
  <si>
    <t>จำปา บ้านจำปา หมู่ที่ 05,สอ.ต.</t>
  </si>
  <si>
    <t>ท่าหลวง บ้านท่าหลวง หมู่ที่ 10,สอ.ต.</t>
  </si>
  <si>
    <t>บ้านร่อม บ้านดอนประดู่ หมู่ที่ 05,สอ.ต.</t>
  </si>
  <si>
    <t>บ้านร่อม บ้านร่อม 1 หมู่ที่ 08,สอ.ต.</t>
  </si>
  <si>
    <t>ศาลาลอย บ้านศาลาลอย 1 หมู่ที่ 01,สอ.ต.</t>
  </si>
  <si>
    <t>ศาลาลอย บ้านศาลาลอย หมู่ที่ 11,สอ.ต.</t>
  </si>
  <si>
    <t>วังแดง บ้านวังแดง หมู่ที่ 03,สอ.ต.</t>
  </si>
  <si>
    <t>โพธิ์เอน บ้านบางม่วง หมู่ที่ 03,สอ.ต.</t>
  </si>
  <si>
    <t>โพธิ์เอน บ้านสามเรือน หมู่ที่ 04,สอ.ต.</t>
  </si>
  <si>
    <t>ปากท่า บ้านปากท่า หมู่ที่ 03,สอ.ต.</t>
  </si>
  <si>
    <t>หนองขนาก บ้านหนองขนาก หมู่ที่ 08,สอ.ต.</t>
  </si>
  <si>
    <t>ท่าเจ้าสนุก บ้านท่าเจ้าสนุก หมู่ที่ 05,สอ.ต.</t>
  </si>
  <si>
    <t>ท่าเรือ,รพช.</t>
  </si>
  <si>
    <t>นครหลวง,สสอ.</t>
  </si>
  <si>
    <t>นครหลวง บ้านนครหลวง หมู่ที่ 02,สอ.ต.</t>
  </si>
  <si>
    <t>ท่าช้าง บ้านต้นโพธิ์ หมู่ที่ 06,สอ.ต.</t>
  </si>
  <si>
    <t>บ่อโพง บ้านบ่อโพง หมู่ที่ 07,สอ.ต.</t>
  </si>
  <si>
    <t>บ้านชุ้ง บ้านบ้านชุ้ง หมู่ที่ 01,สอ.ต.</t>
  </si>
  <si>
    <t>ปากจั่น บ้านปากจั่น หมู่ที่ 02,สอ.ต.</t>
  </si>
  <si>
    <t>บางระกำ บ้านบางระกำ หมู่ที่ 03,สอ.ต.</t>
  </si>
  <si>
    <t>บางพระครู บ้านบางพระครู หมู่ที่ 01,สอ.ต.</t>
  </si>
  <si>
    <t>แม่ลา บ้านแม่ลา หมู่ที่ 02,สอ.ต.</t>
  </si>
  <si>
    <t>หนองปลิง บ้านหนองปลิง หมู่ที่ 03,สอ.ต.</t>
  </si>
  <si>
    <t>คลองสะแก บ้านคลองสะแก หมู่ที่ 01,สอ.ต.</t>
  </si>
  <si>
    <t>สามไถ บ้านสามไถ หมู่ที่ 02,สอ.ต.</t>
  </si>
  <si>
    <t>พระนอน บ้านพระนอน หมู่ที่ 04,สอ.ต.</t>
  </si>
  <si>
    <t>สมเด็จพระสังฆราช(นครหลวง),รพช.</t>
  </si>
  <si>
    <t>บางไทร,สสอ.</t>
  </si>
  <si>
    <t>บางพลี บ้านบางพลี หมู่ที่ 01,สอ.ต.</t>
  </si>
  <si>
    <t>สนามชัย บ้านสนามชัย หมู่ที่ 02,สอ.ต.</t>
  </si>
  <si>
    <t>บ้านแป้ง บ้านแป้ง หมู่ที่ 03,สอ.ต.</t>
  </si>
  <si>
    <t>หน้าไม้ บ้านหน้าไม้ หมู่ที่ 02,สอ.ต.</t>
  </si>
  <si>
    <t>บางยี่โท บ้านบางยี่โท หมู่ที่ 01,สอ.ต.</t>
  </si>
  <si>
    <t>แคออก บ้านแคออก หมู่ที่ 01,สอ.ต.</t>
  </si>
  <si>
    <t>แคตก บ้านแคตก หมู่ที่ 03,สอ.ต.</t>
  </si>
  <si>
    <t>ช่างเหล็ก บ้านช่างเหล็ก หมู่ที่ 01,สอ.ต.</t>
  </si>
  <si>
    <t>กระแชง บ้านกระแชง หมู่ที่ 02,สอ.ต.</t>
  </si>
  <si>
    <t>บ้านกลึง บ้านกลึง หมู่ที่ 09,สอ.ต.</t>
  </si>
  <si>
    <t>ช้างน้อย บ้านช้างน้อย หมู่ที่ 01,สอ.ต.</t>
  </si>
  <si>
    <t>ห่อหมก บ้านห่อหมก หมู่ที่ 01,สอ.ต.</t>
  </si>
  <si>
    <t>ไผ่พระ บ้านไผ่พระ หมู่ที่ 02,สอ.ต.</t>
  </si>
  <si>
    <t>กกแก้วบูรพา บ้านสง่างาม หมู่ที่ 03,สอ.ต.</t>
  </si>
  <si>
    <t>ไม้ตรา บ้านไม้ตรา หมู่ที่ 07,สอ.ต.</t>
  </si>
  <si>
    <t>บ้านม้า บ้านม้า หมู่ที่ 03,สอ.ต.</t>
  </si>
  <si>
    <t>บ้านเกาะ บ้านเกาะ หมู่ที่ 04,สอ.ต.</t>
  </si>
  <si>
    <t>ราชคราม บ้านราชคราม หมู่ที่ 03,สอ.ต.</t>
  </si>
  <si>
    <t>ช้างใหญ่ บ้านช้างใหญ่ หมู่ที่ 03,สอ.ต.</t>
  </si>
  <si>
    <t>ช้างใหญ่ บ้านศูนย์ศิลปชีพบางไทร หมู่ที่ 04,สอ.ต.</t>
  </si>
  <si>
    <t>โพแตง บ้านโพแตง หมู่ที่ 03,สอ.ต.</t>
  </si>
  <si>
    <t>เชียงรากน้อย บ้านเชียงรากน้อย หมู่ที่ 01,สอ.ต.</t>
  </si>
  <si>
    <t>โคกช้าง บ้านโคกช้าง หมู่ที่ 03,สอ.ต.</t>
  </si>
  <si>
    <t>บางไทร,รพช.</t>
  </si>
  <si>
    <t>บางบาล,สสอ.</t>
  </si>
  <si>
    <t>บางบาล บ้านอำเภอเก่า หมู่ที่ 05,สอ.ต.</t>
  </si>
  <si>
    <t>วัดยม บ้านขวาง หมู่ที่ 01,สอ.ต.</t>
  </si>
  <si>
    <t>ไทรน้อย บ้านวัดใหญ่บุญทัณนาวาศ หมู่ที่ 01,สอ.ต.</t>
  </si>
  <si>
    <t>มหาพราหมณ์ บ้านม่วงหวาน หมู่ที่ 05,สอ.ต.</t>
  </si>
  <si>
    <t>กบเจา วัดโพธิ์ หมู่ที่ 02,สอ.ต.</t>
  </si>
  <si>
    <t>บ้านคลัง บ้านทองคุ้ง หมู่ที่ 05,สอ.ต.</t>
  </si>
  <si>
    <t>พระขาว บ้านโพทะเล หมู่ที่ 06,สอ.ต.</t>
  </si>
  <si>
    <t>น้ำเต้า บ้านน้ำเต้า หมู่ที่ 08,สอ.ต.</t>
  </si>
  <si>
    <t>ทางช้าง บ้านทางช้าง หมู่ที่ 05,สอ.ต.</t>
  </si>
  <si>
    <t>วัดตะกู บ้านวัดตะกู หมู่ที่ 01,สอ.ต.</t>
  </si>
  <si>
    <t>บางหลวง บ้านบางหลวง หมู่ที่ 04,สอ.ต.</t>
  </si>
  <si>
    <t>บางหลวงโดด บ้านวัดกอไผ่ หมู่ที่ 03,สอ.ต.</t>
  </si>
  <si>
    <t>บางหัก บ้านบางหัก(วัดใหญ่อัมพวา) หมู่ที่ 06,สอ.ต.</t>
  </si>
  <si>
    <t>บางชะนี บ้านบางชะนี หมู่ที่ 02,สอ.ต.</t>
  </si>
  <si>
    <t>บ้านกุ่ม บ้านวัดจุฬา หมู่ที่ 06,สอ.ต.</t>
  </si>
  <si>
    <t>บางบาล,รพช.</t>
  </si>
  <si>
    <t>บางปะอิน,สสอ.</t>
  </si>
  <si>
    <t>เชียงรากน้อย บ้านคลองเปรม หมู่ที่ 04,สอ.ต.</t>
  </si>
  <si>
    <t>เชียงรากน้อย บ้านพระอินทรราชา หมู่ที่ 07,สอ.ต.</t>
  </si>
  <si>
    <t>บ้านโพ บ้านโพ หมู่ที่ 03,สอ.ต.</t>
  </si>
  <si>
    <t>บ้านกรด บ้านวัดขนอน หมู่ที่ 04,สอ.ต.</t>
  </si>
  <si>
    <t>บ้านกรด บ้านวัดขนอนเหนือ หมู่ที่ 11,สอ.ต.</t>
  </si>
  <si>
    <t>บางกระสั้น บ้านบางเกียน หมู่ที่ 08,สอ.ต.</t>
  </si>
  <si>
    <t>คลองจิก บ้านหนองจิก หมู่ที่ 03,สอ.ต.</t>
  </si>
  <si>
    <t>บ้านหว้า บ้านหว้า หมู่ที่ 02,สอ.ต.</t>
  </si>
  <si>
    <t>วัดยม บ้านลาดระโหง หมู่ที่ 05,สอ.ต.</t>
  </si>
  <si>
    <t>บางประแดง บ้านกลึง หมู่ที่ 02,สอ.ต.</t>
  </si>
  <si>
    <t>สามเรือน บ้านสามเรือน หมู่ที่ 05,สอ.ต.</t>
  </si>
  <si>
    <t>เกาะเกิด บ้านเกาะเกิด หมู่ที่ 03,สอ.ต.</t>
  </si>
  <si>
    <t>บ้านพลับ บ้านพลับ หมู่ที่ 05,สอ.ต.</t>
  </si>
  <si>
    <t>บ้านแป้ง บ้านแป้ง หมู่ที่ 01,สอ.ต.</t>
  </si>
  <si>
    <t>บ้านแป้ง บ้านโคกเจ็ก หมู่ที่ 04,สอ.ต.</t>
  </si>
  <si>
    <t>คุ้งลาน บ้านคุ้งลาน หมู่ที่ 04,สอ.ต.</t>
  </si>
  <si>
    <t>ตลิ่งชัน บ้านตลิ่งชัน หมู่ที่ 01,สอ.ต.</t>
  </si>
  <si>
    <t>บ้านสร้าง บ้านลานเท หมู่ที่ 04,สอ.ต.</t>
  </si>
  <si>
    <t>ตลาดเกรียบ บ้านตลาดเกรียบ หมู่ที่ 04,สอ.ต.</t>
  </si>
  <si>
    <t>ขนอนหลวง บ้านขนอนหลวง หมู่ที่ 02,สอ.ต.</t>
  </si>
  <si>
    <t>บางปะอิน,รพช.</t>
  </si>
  <si>
    <t>ราเมศวร์โพลี่คลีนิก</t>
  </si>
  <si>
    <t>คลินิกชุมชนสามเรือน(ของรัฐบาล)</t>
  </si>
  <si>
    <t>บางปะหัน,สสอ.</t>
  </si>
  <si>
    <t>บางปะหัน บ้านบางปะหัน หมู่ที่ 06,สอ.ต.</t>
  </si>
  <si>
    <t>ขยาย บ้านหัวปลวก หมู่ที่ 02,สอ.ต.</t>
  </si>
  <si>
    <t>บางเดื่อ บ้านบางเดื่อ หมู่ที่ 05,สอ.ต.</t>
  </si>
  <si>
    <t>เสาธง บ้านเสาธง หมู่ที่ 01,สอ.ต.</t>
  </si>
  <si>
    <t>ทางกลาง บ้านทางกลาง หมู่ที่ 04,สอ.ต.</t>
  </si>
  <si>
    <t>บางเพลิง บ้านบางเพลิง หมู่ที่ 01,สอ.ต.</t>
  </si>
  <si>
    <t>หันสัง บ้านวัดไก่ หมู่ที่ 03,สอ.ต.</t>
  </si>
  <si>
    <t>ตานิม บ้านตานิม หมู่ที่ 02,สอ.ต.</t>
  </si>
  <si>
    <t>ทับน้ำ บ้านทับน้ำ หมู่ที่ 04,สอ.ต.</t>
  </si>
  <si>
    <t>บ้านม้า บ้านม้า หมู่ที่ 01,สอ.ต.</t>
  </si>
  <si>
    <t>ขวัญเมือง บ้านค่าย หมู่ที่ 01,สอ.ต.</t>
  </si>
  <si>
    <t>บ้านลี่ บ้านบ้านลี่ หมู่ที่ 05,สอ.ต.</t>
  </si>
  <si>
    <t>โพธิ์สามต้น บ้านโพธิ์สามต้น หมู่ที่ 03,สอ.ต.</t>
  </si>
  <si>
    <t>พุทเลา บ้านพุทเลา หมู่ที่ 07,สอ.ต.</t>
  </si>
  <si>
    <t>ตาลเอน บ้านตาลเอน หมู่ที่ 01,สอ.ต.</t>
  </si>
  <si>
    <t>บ้านขล้อ บ้านขล้อ หมู่ที่ 02,สอ.ต.</t>
  </si>
  <si>
    <t>บางปะหัน,รพช.</t>
  </si>
  <si>
    <t>ผักไห่,สสอ.</t>
  </si>
  <si>
    <t>ผักไห่ บ้านหนองแขยง หมู่ที่ 07,สอ.ต.</t>
  </si>
  <si>
    <t>อมฤต บ้านอ้อ หมู่ที่ 10,สอ.ต.</t>
  </si>
  <si>
    <t>บ้านแค บ้านแค หมู่ที่ 06,สอ.ต.</t>
  </si>
  <si>
    <t>ลาดน้ำเค็ม บ้านลาดน้ำเค็ม หมู่ที่ 05,สอ.ต.</t>
  </si>
  <si>
    <t>ท่าดินแดง บ้านท่าดินแดง หมู่ที่ 06,สอ.ต.</t>
  </si>
  <si>
    <t>ดอนลาน บ้านดอนลาน หมู่ที่ 02,สอ.ต.</t>
  </si>
  <si>
    <t>นาคู บ้านนาคู หมู่ที่ 05,สอ.ต.</t>
  </si>
  <si>
    <t>กุฎี บ้านฤาไธย หมู่ที่ 04,สอ.ต.</t>
  </si>
  <si>
    <t>ลำตะเคียน บ้านลำตะเคียน หมู่ที่ 03,สอ.ต.</t>
  </si>
  <si>
    <t>โคกช้าง บ้านโคกช้าง หมู่ที่ 04,สอ.ต.</t>
  </si>
  <si>
    <t>จักราช บ้านจักราช หมู่ที่ 04,สอ.ต.</t>
  </si>
  <si>
    <t>หนองน้ำใหญ่ บ้านหนองน้ำใหญ่ หมู่ที่ 02,สอ.ต.</t>
  </si>
  <si>
    <t>ลาดชิด บ้านลาดชิด หมู่ที่ 06,สอ.ต.</t>
  </si>
  <si>
    <t>หน้าโคก บ้านหน้าโคก หมู่ที่ 02,สอ.ต.</t>
  </si>
  <si>
    <t>บ้านใหญ่ บ้านห้วยชลประทาน หมู่ที่ 05,สอ.ต.</t>
  </si>
  <si>
    <t>ผักไห่,รพช.</t>
  </si>
  <si>
    <t>ภาชี,สสอ.</t>
  </si>
  <si>
    <t>โคกม่วง บ้านโคกสังข์ หมู่ที่ 07,สอ.ต.</t>
  </si>
  <si>
    <t>ระโสม บ้านระโสม หมู่ที่ 06,สอ.ต.</t>
  </si>
  <si>
    <t>หนองน้ำใส บ้านหนองน้ำใส หมู่ที่ 04,สอ.ต.</t>
  </si>
  <si>
    <t>ดอนหญ้านาง บ้านดอนหญ้านาง หมู่ที่ 02,สอ.ต.</t>
  </si>
  <si>
    <t>ไผ่ล้อม บ้านหัวนา หมู่ที่ 03,สอ.ต.</t>
  </si>
  <si>
    <t>กระจิว บ้านกระจิว หมู่ที่ 06,สอ.ต.</t>
  </si>
  <si>
    <t>พระแก้ว บ้านหนองบัว หมู่ที่ 05,สอ.ต.</t>
  </si>
  <si>
    <t>ภาชี,รพช.</t>
  </si>
  <si>
    <t>ลาดบัวหลวง,สสอ.</t>
  </si>
  <si>
    <t>หลักชัย บ้านหลักชัย หมู่ที่ 03,สอ.ต.</t>
  </si>
  <si>
    <t>สามเมือง บ้านสามเมือง หมู่ที่ 03,สอ.ต.</t>
  </si>
  <si>
    <t>พระยาบันลือ บ้านพระยาบันลือ หมู่ที่ 02,สอ.ต.</t>
  </si>
  <si>
    <t>สิงหนาท บ้านสิงหนาท หมู่ที่ 03,สอ.ต.</t>
  </si>
  <si>
    <t>สิงหนาท บ้านหนองปลาดุก หมู่ที่ 07,สอ.ต.</t>
  </si>
  <si>
    <t>คู้สลอด บ้านโรงวัว หมู่ที่ 03,สอ.ต.</t>
  </si>
  <si>
    <t>คู้สลอด บ้านพระยาบันลือ หมู่ที่ 05,สอ.ต.</t>
  </si>
  <si>
    <t>ลาดบัวหลวง,รพช.</t>
  </si>
  <si>
    <t>ลาดบัวหลวง ตำบลลาดบัวหลวง ,สอ.ต.</t>
  </si>
  <si>
    <t>วังน้อย,สสอ.</t>
  </si>
  <si>
    <t>วังน้อย บ้านคลองหก หมู่ที่ 04,สอ.ต.</t>
  </si>
  <si>
    <t>ลำตาเสา บ้านลำตาเสา หมู่ที่ 02,สอ.ต.</t>
  </si>
  <si>
    <t>บ่อตาโล่ บ้านบ่อตาโล่ หมู่ที่ 06,สอ.ต.</t>
  </si>
  <si>
    <t>สนับทึบ บ้านหนองโสน หมู่ที่ 04,สอ.ต.</t>
  </si>
  <si>
    <t>สนับทึบ บ้านสนับทึบ หมู่ที่ 06,สอ.ต.</t>
  </si>
  <si>
    <t>พยอม บ้านพยอม หมู่ที่ 03,สอ.ต.</t>
  </si>
  <si>
    <t>หันตะเภา บ้านหันตะเภา หมู่ที่ 05,สอ.ต.</t>
  </si>
  <si>
    <t>วังจุฬา บ้านวังจุฬา หมู่ที่ 01,สอ.ต.</t>
  </si>
  <si>
    <t>ข้าวงาม บ้านข้าวงาม หมู่ที่ 01,สอ.ต.</t>
  </si>
  <si>
    <t>ชะแมบ บ้านวัดยมนาตามธรรม หมู่ที่ 03,สอ.ต.</t>
  </si>
  <si>
    <t>วังน้อย,รพช.</t>
  </si>
  <si>
    <t>เสนา,สสอ.</t>
  </si>
  <si>
    <t>บ้านแพน บ้านเลียบ หมู่ที่ 07,สอ.ต.</t>
  </si>
  <si>
    <t>เจ้าเจ็ด บ้านเจ้าเจ็ด หมู่ที่ 04,สอ.ต.</t>
  </si>
  <si>
    <t>สามกอ บ้านสามกอ หมู่ที่ 04,สอ.ต.</t>
  </si>
  <si>
    <t>บางโคนม บ้านบางโคนม หมู่ที่ 09,สอ.ต.</t>
  </si>
  <si>
    <t>หัวเวียง บ้านหัวเวียง หมู่ที่ 02,สอ.ต.</t>
  </si>
  <si>
    <t>มารวิชัย บ้านมารวิชัย หมู่ที่ 04,สอ.ต.</t>
  </si>
  <si>
    <t>บ้านโพธิ์ บ้านบางโพธิ์ หมู่ที่ 02,สอ.ต.</t>
  </si>
  <si>
    <t>รางจรเข้ บ้านรางจรเข้ หมู่ที่ 02,สอ.ต.</t>
  </si>
  <si>
    <t>บ้านกระทุ่ม บ้านกระทุ่ม หมู่ที่ 08,สอ.ต.</t>
  </si>
  <si>
    <t>บ้านแถว บ้านแถว หมู่ที่ 06,สอ.ต.</t>
  </si>
  <si>
    <t>ชายนา บ้านคลองขุด หมู่ที่ 02,สอ.ต.</t>
  </si>
  <si>
    <t>สามตุ่ม บ้านสามตุ่ม หมู่ที่ 04,สอ.ต.</t>
  </si>
  <si>
    <t>ลาดงา บ้านศาลา หมู่ที่ 03,สอ.ต.</t>
  </si>
  <si>
    <t>ดอนทอง บ้านดอนทอง หมู่ที่ 02,สอ.ต.</t>
  </si>
  <si>
    <t>บ้านหลวง บ้านหลวง หมู่ที่ 06,สอ.ต.</t>
  </si>
  <si>
    <t>เจ้าเสด็จ บ้านเจ้าเสด็จ หมู่ที่ 02,สอ.ต.</t>
  </si>
  <si>
    <t>เสนา,รพท.</t>
  </si>
  <si>
    <t>เทศบาลเมืองเสนา,ศูนย์บริการสาธารณสุข</t>
  </si>
  <si>
    <t>ศุภมิตรเสนา,รพ.</t>
  </si>
  <si>
    <t>บางซ้าย,สสอ.</t>
  </si>
  <si>
    <t>บางซ้าย บ้านบางซ้าย หมู่ที่ 03,สอ.ต.</t>
  </si>
  <si>
    <t>แก้วฟ้า บ้านวังชะโด หมู่ที่ 07,สอ.ต.</t>
  </si>
  <si>
    <t>เต่าเล่า บ้านไฟไหม้ หมู่ที่ 02,สอ.ต.</t>
  </si>
  <si>
    <t>ทางหลวง บ้านทางหลวง หมู่ที่ 03,สอ.ต.</t>
  </si>
  <si>
    <t>ปลายกลัด บ้านสี่แยก หมู่ที่ 12,สอ.ต.</t>
  </si>
  <si>
    <t>เทพมงคล บ้านแผงลอย หมู่ที่02,สอ.ต.</t>
  </si>
  <si>
    <t>วังพัฒนา บ้านวัดดอน หมู่ที่ 07,สอ.ต.</t>
  </si>
  <si>
    <t>บางซ้าย,รพช.</t>
  </si>
  <si>
    <t>อุทัย,สสอ.</t>
  </si>
  <si>
    <t>อุทัย บ้านอุทัย หมู่ที่ 01,สอ.ต.</t>
  </si>
  <si>
    <t>คานหาม บ้านโคกมะยม หมู่ที่ 09,สอ.ต.</t>
  </si>
  <si>
    <t>บ้านช้าง บ้านช้าง หมู่ที่ 01,สอ.ต.</t>
  </si>
  <si>
    <t>สามบัณฑิต บ้านดอนพุทรา หมู่ที่ 10,สอ.ต.</t>
  </si>
  <si>
    <t>บ้านหีบ บ้านหีบ หมู่ที่ 01,สอ.ต.</t>
  </si>
  <si>
    <t>หนองไม้ซุง บ้านท่าต้นโพ หมู่ที่ 06,สอ.ต.</t>
  </si>
  <si>
    <t>เสนา บ้านละมุ หมู่ที่ 02,สอ.ต.</t>
  </si>
  <si>
    <t>หนองน้ำส้ม บ้านหนองน้ำส้ม หมู่ที่ 05,สอ.ต.</t>
  </si>
  <si>
    <t>โพสาวหาญ บ้านพรานนก หมู่ที่ 02,สอ.ต.</t>
  </si>
  <si>
    <t>ธนู บ้านไทร หมู่ที่ 09,สอ.ต.</t>
  </si>
  <si>
    <t>ข้าวเม่า บ้านข้าวเม่า หมู่ที่ 05,สอ.ต.</t>
  </si>
  <si>
    <t>ข้าวเม่า บ้านหนองคัดเค้า หมู่ที่ 14,สอ.ต.</t>
  </si>
  <si>
    <t>อุทัย,รพช.</t>
  </si>
  <si>
    <t>สถานพยาบาลโรจนะ</t>
  </si>
  <si>
    <t>มหาราช,สสอ.</t>
  </si>
  <si>
    <t>มหาราช บ้านมหาราช หมู่ที่ 01,สอ.ต.</t>
  </si>
  <si>
    <t>กะทุ่ม บ้านกะทุ่ม หมู่ที่ 02,สอ.ต.</t>
  </si>
  <si>
    <t>กะทุ่ม บ้านหนองจิก หมู่ที่ 05,สอ.ต.</t>
  </si>
  <si>
    <t>น้ำเต้า บ้านน้ำเต้า หมู่ที่ 01,สอ.ต.</t>
  </si>
  <si>
    <t>บางนา บ้านบางนา หมู่ที่ 04,สอ.ต.</t>
  </si>
  <si>
    <t>โรงช้าง บ้านโรงช้าง หมู่ที่ 04,สอ.ต.</t>
  </si>
  <si>
    <t>เจ้าปลุก บ้านเจ้าปลุก หมู่ที่ 02,สอ.ต.</t>
  </si>
  <si>
    <t>พิตเพียน บ้านพิตเพียน หมู่ที่ 02,สอ.ต.</t>
  </si>
  <si>
    <t>บ้านนา บ้านนา หมู่ที่ 04,สอ.ต.</t>
  </si>
  <si>
    <t>บ้านขวาง บ้านขวาง หมู่ที่ 02,สอ.ต.</t>
  </si>
  <si>
    <t>ท่าตอ บ้านท่าตอ หมู่ที่ 03,สอ.ต.</t>
  </si>
  <si>
    <t>บ้านใหม่ บ้านใหม่ หมู่ที่ 02,สอ.ต.</t>
  </si>
  <si>
    <t>มหาราช,รพช.</t>
  </si>
  <si>
    <t>บ้านแพรก,สสอ.</t>
  </si>
  <si>
    <t>บ้านแพรก บ้านแพรก หมู่ที่ 01,สอ.ต.</t>
  </si>
  <si>
    <t>สำพะเนียง บ้านสำพะเนียง หมู่ที่ 06,สอ.ต.</t>
  </si>
  <si>
    <t>คลองน้อย บ้านคลองน้อย หมู่ที่ 03,สอ.ต.</t>
  </si>
  <si>
    <t>สองห้อง บ้านสองห้อง หมู่ที่ 05,สอ.ต.</t>
  </si>
  <si>
    <t>บ้านแพรก,รพช.</t>
  </si>
  <si>
    <t xml:space="preserve"> -บุคลกร-สาธารณู</t>
  </si>
  <si>
    <t>*375</t>
  </si>
  <si>
    <t>สรุปการเบิกเวชภัณฑ์ยาของศูนย์สุขภาพชุมชนใน CUP.................</t>
  </si>
  <si>
    <t>รวมเบิกปี........</t>
  </si>
  <si>
    <t>สรุปการเบิกค่าวัสดุและเวชภัณฑ์มิใช่ยาของศูนย์สุขภาพชุมชนใน CUP .................</t>
  </si>
  <si>
    <t>สรุปค่าใช้จ่ายในการส่ง  Lab ของศูนย์สุขภาพชุมชนใน CUP .................</t>
  </si>
  <si>
    <t>ก.ค.</t>
  </si>
  <si>
    <t>ส.ค.</t>
  </si>
  <si>
    <t>ก.ย.</t>
  </si>
  <si>
    <t>รวมเบิกปี 2553</t>
  </si>
  <si>
    <t>ณ ก.ย 52</t>
  </si>
  <si>
    <t>สรุปรายละเอียดสถานการณ์การเงินของ CUP  ปีงบประมาณ 2552   ข้อมูลตั้งแต่ 1 ตุลาคม 51 - 30 กันยายน 52</t>
  </si>
  <si>
    <t>ข้อมูลตั้งแต่ 1 ตุลาคม 51 - 30 กันยายน 52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</si>
</sst>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000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#,##0.0"/>
    <numFmt numFmtId="208" formatCode="#,##0.000"/>
    <numFmt numFmtId="209" formatCode="#,##0.0000"/>
    <numFmt numFmtId="210" formatCode="_(* #,##0.0_);_(* \(#,##0.0\);_(* &quot;-&quot;??_);_(@_)"/>
    <numFmt numFmtId="211" formatCode="_(* #,##0_);_(* \(#,##0\);_(* &quot;-&quot;??_);_(@_)"/>
    <numFmt numFmtId="212" formatCode="_(* #,##0.000_);_(* \(#,##0.000\);_(* &quot;-&quot;??_);_(@_)"/>
    <numFmt numFmtId="213" formatCode="_(* #,##0.0000_);_(* \(#,##0.0000\);_(* &quot;-&quot;??_);_(@_)"/>
    <numFmt numFmtId="214" formatCode="#,##0.00000"/>
    <numFmt numFmtId="215" formatCode="#,##0.000000"/>
    <numFmt numFmtId="216" formatCode="#,##0.00000000"/>
    <numFmt numFmtId="217" formatCode="_-* #,##0.000_-;\-* #,##0.000_-;_-* &quot;-&quot;???_-;_-@_-"/>
    <numFmt numFmtId="218" formatCode="#,##0.00000000000"/>
    <numFmt numFmtId="219" formatCode="#,##0.0000000000"/>
    <numFmt numFmtId="220" formatCode="#,##0.0000000"/>
    <numFmt numFmtId="221" formatCode="#,##0.000000000"/>
    <numFmt numFmtId="222" formatCode="#,##0.000000000000"/>
    <numFmt numFmtId="223" formatCode="#,##0.0000000000000"/>
    <numFmt numFmtId="224" formatCode="#,##0.00000000000000"/>
    <numFmt numFmtId="225" formatCode="#,##0.000000000000000"/>
    <numFmt numFmtId="226" formatCode="#,##0.0000000000000000"/>
    <numFmt numFmtId="227" formatCode="#,##0.00000000000000000"/>
    <numFmt numFmtId="228" formatCode="#,##0.000000000000000000"/>
    <numFmt numFmtId="229" formatCode="#,##0.0000000000000000000"/>
    <numFmt numFmtId="230" formatCode="#,##0.00000000000000000000"/>
  </numFmts>
  <fonts count="66">
    <font>
      <sz val="10"/>
      <name val="Arial"/>
      <family val="0"/>
    </font>
    <font>
      <b/>
      <sz val="16"/>
      <name val="AngsanaUPC"/>
      <family val="1"/>
    </font>
    <font>
      <sz val="16"/>
      <name val="AngsanaUPC"/>
      <family val="1"/>
    </font>
    <font>
      <sz val="16"/>
      <name val="Arial"/>
      <family val="2"/>
    </font>
    <font>
      <b/>
      <sz val="10"/>
      <name val="Arial"/>
      <family val="2"/>
    </font>
    <font>
      <sz val="14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14"/>
      <name val="Cordia New"/>
      <family val="2"/>
    </font>
    <font>
      <b/>
      <sz val="16"/>
      <name val="Cordia New"/>
      <family val="2"/>
    </font>
    <font>
      <b/>
      <sz val="14"/>
      <name val="Cordia New"/>
      <family val="2"/>
    </font>
    <font>
      <b/>
      <sz val="12"/>
      <name val="Cordia New"/>
      <family val="2"/>
    </font>
    <font>
      <sz val="12"/>
      <name val="Cordia New"/>
      <family val="2"/>
    </font>
    <font>
      <b/>
      <sz val="12"/>
      <color indexed="8"/>
      <name val="Cordia New"/>
      <family val="2"/>
    </font>
    <font>
      <b/>
      <sz val="13"/>
      <name val="Cordia New"/>
      <family val="2"/>
    </font>
    <font>
      <b/>
      <u val="single"/>
      <sz val="13"/>
      <name val="Cordia New"/>
      <family val="2"/>
    </font>
    <font>
      <b/>
      <sz val="15"/>
      <name val="AngsanaUPC"/>
      <family val="1"/>
    </font>
    <font>
      <b/>
      <sz val="19"/>
      <name val="AngsanaUPC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name val="Cordia New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sz val="16"/>
      <name val="Angsana New"/>
      <family val="1"/>
    </font>
    <font>
      <b/>
      <sz val="20"/>
      <name val="Arial"/>
      <family val="2"/>
    </font>
    <font>
      <sz val="20"/>
      <name val="Arial"/>
      <family val="2"/>
    </font>
    <font>
      <b/>
      <sz val="2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36"/>
      <name val="Angsana New"/>
      <family val="1"/>
    </font>
    <font>
      <sz val="14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7030A0"/>
      <name val="Angsana New"/>
      <family val="1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0" xfId="51">
      <alignment/>
      <protection/>
    </xf>
    <xf numFmtId="0" fontId="10" fillId="0" borderId="10" xfId="51" applyFont="1" applyBorder="1" applyAlignment="1">
      <alignment horizontal="center"/>
      <protection/>
    </xf>
    <xf numFmtId="0" fontId="11" fillId="0" borderId="14" xfId="51" applyFont="1" applyBorder="1" applyAlignment="1">
      <alignment horizontal="center"/>
      <protection/>
    </xf>
    <xf numFmtId="0" fontId="11" fillId="0" borderId="10" xfId="51" applyFont="1" applyBorder="1" applyAlignment="1">
      <alignment horizontal="center"/>
      <protection/>
    </xf>
    <xf numFmtId="0" fontId="10" fillId="0" borderId="13" xfId="51" applyFont="1" applyBorder="1" applyAlignment="1">
      <alignment horizontal="center"/>
      <protection/>
    </xf>
    <xf numFmtId="0" fontId="10" fillId="0" borderId="15" xfId="51" applyFont="1" applyBorder="1" applyAlignment="1">
      <alignment horizontal="center"/>
      <protection/>
    </xf>
    <xf numFmtId="0" fontId="11" fillId="0" borderId="13" xfId="51" applyFont="1" applyBorder="1" applyAlignment="1">
      <alignment horizontal="center"/>
      <protection/>
    </xf>
    <xf numFmtId="4" fontId="12" fillId="0" borderId="16" xfId="51" applyNumberFormat="1" applyFont="1" applyBorder="1" applyAlignment="1">
      <alignment horizontal="center"/>
      <protection/>
    </xf>
    <xf numFmtId="2" fontId="12" fillId="0" borderId="16" xfId="51" applyNumberFormat="1" applyFont="1" applyBorder="1" applyAlignment="1">
      <alignment horizontal="center"/>
      <protection/>
    </xf>
    <xf numFmtId="4" fontId="12" fillId="0" borderId="17" xfId="51" applyNumberFormat="1" applyFont="1" applyBorder="1" applyAlignment="1">
      <alignment horizontal="center"/>
      <protection/>
    </xf>
    <xf numFmtId="2" fontId="12" fillId="0" borderId="17" xfId="51" applyNumberFormat="1" applyFont="1" applyBorder="1" applyAlignment="1">
      <alignment horizontal="center"/>
      <protection/>
    </xf>
    <xf numFmtId="0" fontId="14" fillId="0" borderId="11" xfId="51" applyFont="1" applyBorder="1" applyAlignment="1">
      <alignment horizontal="center"/>
      <protection/>
    </xf>
    <xf numFmtId="0" fontId="15" fillId="0" borderId="11" xfId="51" applyFont="1" applyBorder="1" applyAlignment="1">
      <alignment horizontal="center"/>
      <protection/>
    </xf>
    <xf numFmtId="3" fontId="0" fillId="0" borderId="0" xfId="0" applyNumberFormat="1" applyAlignment="1">
      <alignment/>
    </xf>
    <xf numFmtId="0" fontId="5" fillId="0" borderId="17" xfId="0" applyFont="1" applyBorder="1" applyAlignment="1">
      <alignment/>
    </xf>
    <xf numFmtId="4" fontId="0" fillId="0" borderId="0" xfId="0" applyNumberFormat="1" applyAlignment="1">
      <alignment/>
    </xf>
    <xf numFmtId="4" fontId="12" fillId="0" borderId="16" xfId="51" applyNumberFormat="1" applyFont="1" applyFill="1" applyBorder="1" applyAlignment="1">
      <alignment horizontal="center"/>
      <protection/>
    </xf>
    <xf numFmtId="4" fontId="12" fillId="0" borderId="17" xfId="51" applyNumberFormat="1" applyFont="1" applyFill="1" applyBorder="1" applyAlignment="1">
      <alignment horizontal="center"/>
      <protection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4" fontId="12" fillId="0" borderId="18" xfId="51" applyNumberFormat="1" applyFont="1" applyFill="1" applyBorder="1" applyAlignment="1">
      <alignment horizontal="center"/>
      <protection/>
    </xf>
    <xf numFmtId="4" fontId="12" fillId="0" borderId="18" xfId="51" applyNumberFormat="1" applyFont="1" applyBorder="1" applyAlignment="1">
      <alignment horizontal="center"/>
      <protection/>
    </xf>
    <xf numFmtId="2" fontId="12" fillId="0" borderId="18" xfId="51" applyNumberFormat="1" applyFont="1" applyBorder="1" applyAlignment="1">
      <alignment horizontal="center"/>
      <protection/>
    </xf>
    <xf numFmtId="3" fontId="13" fillId="33" borderId="12" xfId="51" applyNumberFormat="1" applyFont="1" applyFill="1" applyBorder="1" applyAlignment="1">
      <alignment horizontal="center"/>
      <protection/>
    </xf>
    <xf numFmtId="0" fontId="16" fillId="0" borderId="12" xfId="0" applyFont="1" applyBorder="1" applyAlignment="1">
      <alignment horizontal="center"/>
    </xf>
    <xf numFmtId="0" fontId="8" fillId="0" borderId="0" xfId="49">
      <alignment/>
      <protection/>
    </xf>
    <xf numFmtId="0" fontId="10" fillId="0" borderId="10" xfId="49" applyFont="1" applyBorder="1" applyAlignment="1">
      <alignment horizontal="center"/>
      <protection/>
    </xf>
    <xf numFmtId="0" fontId="10" fillId="0" borderId="10" xfId="49" applyFont="1" applyBorder="1">
      <alignment/>
      <protection/>
    </xf>
    <xf numFmtId="0" fontId="10" fillId="0" borderId="13" xfId="49" applyFont="1" applyBorder="1" applyAlignment="1">
      <alignment horizontal="center"/>
      <protection/>
    </xf>
    <xf numFmtId="17" fontId="10" fillId="34" borderId="13" xfId="49" applyNumberFormat="1" applyFont="1" applyFill="1" applyBorder="1" applyAlignment="1">
      <alignment horizontal="center"/>
      <protection/>
    </xf>
    <xf numFmtId="0" fontId="10" fillId="34" borderId="13" xfId="49" applyFont="1" applyFill="1" applyBorder="1" applyAlignment="1">
      <alignment horizontal="center"/>
      <protection/>
    </xf>
    <xf numFmtId="49" fontId="10" fillId="34" borderId="13" xfId="49" applyNumberFormat="1" applyFont="1" applyFill="1" applyBorder="1" applyAlignment="1">
      <alignment horizontal="center"/>
      <protection/>
    </xf>
    <xf numFmtId="17" fontId="10" fillId="35" borderId="13" xfId="49" applyNumberFormat="1" applyFont="1" applyFill="1" applyBorder="1" applyAlignment="1">
      <alignment horizontal="center"/>
      <protection/>
    </xf>
    <xf numFmtId="0" fontId="10" fillId="35" borderId="13" xfId="49" applyFont="1" applyFill="1" applyBorder="1" applyAlignment="1">
      <alignment horizontal="center"/>
      <protection/>
    </xf>
    <xf numFmtId="0" fontId="10" fillId="36" borderId="13" xfId="49" applyFont="1" applyFill="1" applyBorder="1" applyAlignment="1">
      <alignment horizontal="center"/>
      <protection/>
    </xf>
    <xf numFmtId="4" fontId="8" fillId="0" borderId="19" xfId="49" applyNumberFormat="1" applyBorder="1" applyAlignment="1">
      <alignment horizontal="right"/>
      <protection/>
    </xf>
    <xf numFmtId="4" fontId="8" fillId="35" borderId="19" xfId="49" applyNumberFormat="1" applyFill="1" applyBorder="1" applyAlignment="1">
      <alignment horizontal="right"/>
      <protection/>
    </xf>
    <xf numFmtId="0" fontId="8" fillId="0" borderId="19" xfId="49" applyFont="1" applyBorder="1">
      <alignment/>
      <protection/>
    </xf>
    <xf numFmtId="4" fontId="8" fillId="34" borderId="19" xfId="49" applyNumberFormat="1" applyFill="1" applyBorder="1" applyAlignment="1">
      <alignment horizontal="right"/>
      <protection/>
    </xf>
    <xf numFmtId="4" fontId="8" fillId="35" borderId="20" xfId="49" applyNumberFormat="1" applyFill="1" applyBorder="1" applyAlignment="1">
      <alignment horizontal="right"/>
      <protection/>
    </xf>
    <xf numFmtId="4" fontId="8" fillId="36" borderId="19" xfId="49" applyNumberFormat="1" applyFill="1" applyBorder="1" applyAlignment="1">
      <alignment horizontal="right"/>
      <protection/>
    </xf>
    <xf numFmtId="0" fontId="8" fillId="0" borderId="20" xfId="49" applyFont="1" applyBorder="1">
      <alignment/>
      <protection/>
    </xf>
    <xf numFmtId="4" fontId="8" fillId="34" borderId="20" xfId="49" applyNumberFormat="1" applyFill="1" applyBorder="1" applyAlignment="1">
      <alignment horizontal="right"/>
      <protection/>
    </xf>
    <xf numFmtId="0" fontId="8" fillId="0" borderId="12" xfId="49" applyFont="1" applyBorder="1">
      <alignment/>
      <protection/>
    </xf>
    <xf numFmtId="0" fontId="10" fillId="0" borderId="12" xfId="49" applyFont="1" applyBorder="1" applyAlignment="1">
      <alignment horizontal="right"/>
      <protection/>
    </xf>
    <xf numFmtId="4" fontId="10" fillId="34" borderId="12" xfId="49" applyNumberFormat="1" applyFont="1" applyFill="1" applyBorder="1" applyAlignment="1">
      <alignment horizontal="right"/>
      <protection/>
    </xf>
    <xf numFmtId="4" fontId="10" fillId="0" borderId="12" xfId="49" applyNumberFormat="1" applyFont="1" applyBorder="1" applyAlignment="1">
      <alignment horizontal="right"/>
      <protection/>
    </xf>
    <xf numFmtId="4" fontId="10" fillId="35" borderId="12" xfId="49" applyNumberFormat="1" applyFont="1" applyFill="1" applyBorder="1" applyAlignment="1">
      <alignment horizontal="right"/>
      <protection/>
    </xf>
    <xf numFmtId="4" fontId="10" fillId="36" borderId="12" xfId="49" applyNumberFormat="1" applyFont="1" applyFill="1" applyBorder="1" applyAlignment="1">
      <alignment horizontal="right"/>
      <protection/>
    </xf>
    <xf numFmtId="4" fontId="8" fillId="35" borderId="13" xfId="49" applyNumberFormat="1" applyFill="1" applyBorder="1" applyAlignment="1">
      <alignment horizontal="right"/>
      <protection/>
    </xf>
    <xf numFmtId="0" fontId="8" fillId="0" borderId="17" xfId="49" applyFont="1" applyBorder="1">
      <alignment/>
      <protection/>
    </xf>
    <xf numFmtId="4" fontId="8" fillId="34" borderId="17" xfId="49" applyNumberFormat="1" applyFill="1" applyBorder="1" applyAlignment="1">
      <alignment horizontal="right"/>
      <protection/>
    </xf>
    <xf numFmtId="4" fontId="8" fillId="35" borderId="17" xfId="49" applyNumberFormat="1" applyFill="1" applyBorder="1" applyAlignment="1">
      <alignment horizontal="right"/>
      <protection/>
    </xf>
    <xf numFmtId="0" fontId="10" fillId="0" borderId="12" xfId="49" applyFont="1" applyBorder="1">
      <alignment/>
      <protection/>
    </xf>
    <xf numFmtId="0" fontId="11" fillId="0" borderId="12" xfId="49" applyFont="1" applyBorder="1" applyAlignment="1">
      <alignment horizontal="right"/>
      <protection/>
    </xf>
    <xf numFmtId="0" fontId="10" fillId="0" borderId="12" xfId="49" applyFont="1" applyBorder="1" applyAlignment="1">
      <alignment horizontal="center"/>
      <protection/>
    </xf>
    <xf numFmtId="0" fontId="5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4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4" xfId="0" applyFont="1" applyBorder="1" applyAlignment="1">
      <alignment/>
    </xf>
    <xf numFmtId="4" fontId="5" fillId="0" borderId="0" xfId="0" applyNumberFormat="1" applyFont="1" applyBorder="1" applyAlignment="1">
      <alignment horizontal="left"/>
    </xf>
    <xf numFmtId="0" fontId="5" fillId="0" borderId="15" xfId="0" applyFont="1" applyBorder="1" applyAlignment="1">
      <alignment/>
    </xf>
    <xf numFmtId="4" fontId="5" fillId="0" borderId="25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0" fontId="8" fillId="34" borderId="19" xfId="49" applyFont="1" applyFill="1" applyBorder="1">
      <alignment/>
      <protection/>
    </xf>
    <xf numFmtId="49" fontId="10" fillId="35" borderId="13" xfId="49" applyNumberFormat="1" applyFont="1" applyFill="1" applyBorder="1" applyAlignment="1">
      <alignment horizontal="center"/>
      <protection/>
    </xf>
    <xf numFmtId="0" fontId="10" fillId="0" borderId="11" xfId="49" applyFont="1" applyBorder="1" applyAlignment="1">
      <alignment horizontal="center"/>
      <protection/>
    </xf>
    <xf numFmtId="0" fontId="10" fillId="0" borderId="11" xfId="49" applyFont="1" applyBorder="1">
      <alignment/>
      <protection/>
    </xf>
    <xf numFmtId="0" fontId="10" fillId="34" borderId="11" xfId="49" applyFont="1" applyFill="1" applyBorder="1">
      <alignment/>
      <protection/>
    </xf>
    <xf numFmtId="49" fontId="8" fillId="34" borderId="11" xfId="49" applyNumberFormat="1" applyFill="1" applyBorder="1">
      <alignment/>
      <protection/>
    </xf>
    <xf numFmtId="0" fontId="11" fillId="34" borderId="11" xfId="49" applyFont="1" applyFill="1" applyBorder="1" applyAlignment="1">
      <alignment horizontal="center"/>
      <protection/>
    </xf>
    <xf numFmtId="0" fontId="11" fillId="35" borderId="11" xfId="49" applyFont="1" applyFill="1" applyBorder="1" applyAlignment="1">
      <alignment horizontal="center"/>
      <protection/>
    </xf>
    <xf numFmtId="0" fontId="10" fillId="35" borderId="11" xfId="49" applyFont="1" applyFill="1" applyBorder="1" applyAlignment="1">
      <alignment horizontal="center"/>
      <protection/>
    </xf>
    <xf numFmtId="0" fontId="11" fillId="36" borderId="11" xfId="49" applyFont="1" applyFill="1" applyBorder="1" applyAlignment="1">
      <alignment horizontal="center"/>
      <protection/>
    </xf>
    <xf numFmtId="4" fontId="10" fillId="35" borderId="11" xfId="49" applyNumberFormat="1" applyFont="1" applyFill="1" applyBorder="1" applyAlignment="1">
      <alignment horizontal="right"/>
      <protection/>
    </xf>
    <xf numFmtId="0" fontId="10" fillId="34" borderId="14" xfId="49" applyFont="1" applyFill="1" applyBorder="1" applyAlignment="1">
      <alignment horizontal="center"/>
      <protection/>
    </xf>
    <xf numFmtId="0" fontId="10" fillId="35" borderId="14" xfId="49" applyFont="1" applyFill="1" applyBorder="1" applyAlignment="1">
      <alignment horizontal="center"/>
      <protection/>
    </xf>
    <xf numFmtId="0" fontId="10" fillId="36" borderId="10" xfId="49" applyFont="1" applyFill="1" applyBorder="1" applyAlignment="1">
      <alignment horizontal="center"/>
      <protection/>
    </xf>
    <xf numFmtId="0" fontId="10" fillId="0" borderId="10" xfId="49" applyFont="1" applyFill="1" applyBorder="1" applyAlignment="1">
      <alignment horizontal="center"/>
      <protection/>
    </xf>
    <xf numFmtId="0" fontId="10" fillId="0" borderId="13" xfId="49" applyFont="1" applyFill="1" applyBorder="1" applyAlignment="1">
      <alignment horizontal="center"/>
      <protection/>
    </xf>
    <xf numFmtId="0" fontId="11" fillId="0" borderId="11" xfId="49" applyFont="1" applyFill="1" applyBorder="1" applyAlignment="1">
      <alignment horizontal="center"/>
      <protection/>
    </xf>
    <xf numFmtId="4" fontId="8" fillId="0" borderId="19" xfId="49" applyNumberFormat="1" applyFill="1" applyBorder="1" applyAlignment="1">
      <alignment horizontal="right"/>
      <protection/>
    </xf>
    <xf numFmtId="4" fontId="10" fillId="0" borderId="12" xfId="49" applyNumberFormat="1" applyFont="1" applyFill="1" applyBorder="1" applyAlignment="1">
      <alignment horizontal="right"/>
      <protection/>
    </xf>
    <xf numFmtId="17" fontId="10" fillId="37" borderId="13" xfId="49" applyNumberFormat="1" applyFont="1" applyFill="1" applyBorder="1" applyAlignment="1">
      <alignment horizontal="center"/>
      <protection/>
    </xf>
    <xf numFmtId="0" fontId="10" fillId="37" borderId="13" xfId="49" applyFont="1" applyFill="1" applyBorder="1" applyAlignment="1">
      <alignment horizontal="center"/>
      <protection/>
    </xf>
    <xf numFmtId="49" fontId="10" fillId="37" borderId="13" xfId="49" applyNumberFormat="1" applyFont="1" applyFill="1" applyBorder="1" applyAlignment="1">
      <alignment horizontal="center"/>
      <protection/>
    </xf>
    <xf numFmtId="0" fontId="11" fillId="37" borderId="11" xfId="49" applyFont="1" applyFill="1" applyBorder="1" applyAlignment="1">
      <alignment horizontal="center"/>
      <protection/>
    </xf>
    <xf numFmtId="0" fontId="10" fillId="37" borderId="11" xfId="49" applyFont="1" applyFill="1" applyBorder="1" applyAlignment="1">
      <alignment horizontal="center"/>
      <protection/>
    </xf>
    <xf numFmtId="4" fontId="8" fillId="37" borderId="19" xfId="49" applyNumberFormat="1" applyFill="1" applyBorder="1" applyAlignment="1">
      <alignment horizontal="right"/>
      <protection/>
    </xf>
    <xf numFmtId="4" fontId="8" fillId="37" borderId="20" xfId="49" applyNumberFormat="1" applyFill="1" applyBorder="1" applyAlignment="1">
      <alignment horizontal="right"/>
      <protection/>
    </xf>
    <xf numFmtId="4" fontId="10" fillId="37" borderId="12" xfId="49" applyNumberFormat="1" applyFont="1" applyFill="1" applyBorder="1" applyAlignment="1">
      <alignment horizontal="right"/>
      <protection/>
    </xf>
    <xf numFmtId="4" fontId="8" fillId="37" borderId="17" xfId="49" applyNumberFormat="1" applyFill="1" applyBorder="1" applyAlignment="1">
      <alignment horizontal="right"/>
      <protection/>
    </xf>
    <xf numFmtId="3" fontId="7" fillId="0" borderId="0" xfId="0" applyNumberFormat="1" applyFont="1" applyBorder="1" applyAlignment="1">
      <alignment horizontal="left"/>
    </xf>
    <xf numFmtId="3" fontId="7" fillId="0" borderId="21" xfId="0" applyNumberFormat="1" applyFont="1" applyBorder="1" applyAlignment="1">
      <alignment horizontal="left"/>
    </xf>
    <xf numFmtId="0" fontId="7" fillId="34" borderId="14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21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5" fillId="34" borderId="26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4" fontId="5" fillId="34" borderId="22" xfId="0" applyNumberFormat="1" applyFont="1" applyFill="1" applyBorder="1" applyAlignment="1">
      <alignment horizontal="center"/>
    </xf>
    <xf numFmtId="0" fontId="5" fillId="34" borderId="23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8" fillId="0" borderId="12" xfId="51" applyBorder="1">
      <alignment/>
      <protection/>
    </xf>
    <xf numFmtId="4" fontId="12" fillId="0" borderId="20" xfId="51" applyNumberFormat="1" applyFont="1" applyBorder="1" applyAlignment="1">
      <alignment horizontal="center"/>
      <protection/>
    </xf>
    <xf numFmtId="4" fontId="12" fillId="33" borderId="12" xfId="51" applyNumberFormat="1" applyFont="1" applyFill="1" applyBorder="1" applyAlignment="1">
      <alignment horizontal="center"/>
      <protection/>
    </xf>
    <xf numFmtId="4" fontId="12" fillId="0" borderId="19" xfId="51" applyNumberFormat="1" applyFont="1" applyBorder="1" applyAlignment="1">
      <alignment horizontal="center"/>
      <protection/>
    </xf>
    <xf numFmtId="194" fontId="8" fillId="0" borderId="0" xfId="38" applyFont="1" applyAlignment="1">
      <alignment/>
    </xf>
    <xf numFmtId="194" fontId="8" fillId="0" borderId="0" xfId="51" applyNumberFormat="1">
      <alignment/>
      <protection/>
    </xf>
    <xf numFmtId="1" fontId="12" fillId="0" borderId="16" xfId="51" applyNumberFormat="1" applyFont="1" applyBorder="1" applyAlignment="1">
      <alignment horizontal="center"/>
      <protection/>
    </xf>
    <xf numFmtId="1" fontId="12" fillId="0" borderId="17" xfId="51" applyNumberFormat="1" applyFont="1" applyBorder="1" applyAlignment="1">
      <alignment horizontal="center"/>
      <protection/>
    </xf>
    <xf numFmtId="1" fontId="12" fillId="0" borderId="18" xfId="51" applyNumberFormat="1" applyFont="1" applyBorder="1" applyAlignment="1">
      <alignment horizontal="center"/>
      <protection/>
    </xf>
    <xf numFmtId="0" fontId="11" fillId="0" borderId="10" xfId="51" applyFont="1" applyBorder="1" applyAlignment="1">
      <alignment horizontal="center"/>
      <protection/>
    </xf>
    <xf numFmtId="0" fontId="11" fillId="0" borderId="13" xfId="51" applyFont="1" applyBorder="1" applyAlignment="1">
      <alignment horizontal="center"/>
      <protection/>
    </xf>
    <xf numFmtId="0" fontId="11" fillId="0" borderId="11" xfId="51" applyFont="1" applyBorder="1" applyAlignment="1">
      <alignment horizontal="center"/>
      <protection/>
    </xf>
    <xf numFmtId="4" fontId="12" fillId="0" borderId="16" xfId="51" applyNumberFormat="1" applyFont="1" applyBorder="1" applyAlignment="1">
      <alignment horizontal="center"/>
      <protection/>
    </xf>
    <xf numFmtId="4" fontId="12" fillId="0" borderId="17" xfId="51" applyNumberFormat="1" applyFont="1" applyBorder="1" applyAlignment="1">
      <alignment horizontal="center"/>
      <protection/>
    </xf>
    <xf numFmtId="4" fontId="12" fillId="0" borderId="18" xfId="51" applyNumberFormat="1" applyFont="1" applyBorder="1" applyAlignment="1">
      <alignment horizontal="center"/>
      <protection/>
    </xf>
    <xf numFmtId="2" fontId="12" fillId="33" borderId="11" xfId="51" applyNumberFormat="1" applyFont="1" applyFill="1" applyBorder="1" applyAlignment="1">
      <alignment horizontal="center"/>
      <protection/>
    </xf>
    <xf numFmtId="2" fontId="12" fillId="0" borderId="19" xfId="51" applyNumberFormat="1" applyFont="1" applyBorder="1" applyAlignment="1">
      <alignment horizontal="center"/>
      <protection/>
    </xf>
    <xf numFmtId="4" fontId="12" fillId="0" borderId="19" xfId="51" applyNumberFormat="1" applyFont="1" applyBorder="1" applyAlignment="1">
      <alignment horizontal="center"/>
      <protection/>
    </xf>
    <xf numFmtId="0" fontId="8" fillId="0" borderId="16" xfId="0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9" xfId="0" applyFont="1" applyBorder="1" applyAlignment="1">
      <alignment/>
    </xf>
    <xf numFmtId="194" fontId="0" fillId="0" borderId="0" xfId="38" applyFont="1" applyAlignment="1">
      <alignment/>
    </xf>
    <xf numFmtId="194" fontId="0" fillId="0" borderId="0" xfId="38" applyFont="1" applyAlignment="1">
      <alignment horizontal="center"/>
    </xf>
    <xf numFmtId="0" fontId="4" fillId="0" borderId="0" xfId="0" applyFont="1" applyAlignment="1">
      <alignment horizontal="center"/>
    </xf>
    <xf numFmtId="194" fontId="0" fillId="0" borderId="0" xfId="0" applyNumberFormat="1" applyAlignment="1">
      <alignment/>
    </xf>
    <xf numFmtId="0" fontId="20" fillId="0" borderId="10" xfId="51" applyFont="1" applyBorder="1" applyAlignment="1">
      <alignment horizontal="center"/>
      <protection/>
    </xf>
    <xf numFmtId="0" fontId="16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11" xfId="38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6" xfId="38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7" xfId="38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0" xfId="38" applyNumberFormat="1" applyFont="1" applyBorder="1" applyAlignment="1">
      <alignment/>
    </xf>
    <xf numFmtId="3" fontId="5" fillId="0" borderId="18" xfId="38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2" xfId="38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35" borderId="14" xfId="0" applyFont="1" applyFill="1" applyBorder="1" applyAlignment="1">
      <alignment horizontal="center"/>
    </xf>
    <xf numFmtId="3" fontId="5" fillId="35" borderId="11" xfId="38" applyNumberFormat="1" applyFont="1" applyFill="1" applyBorder="1" applyAlignment="1">
      <alignment horizontal="center"/>
    </xf>
    <xf numFmtId="3" fontId="5" fillId="35" borderId="16" xfId="38" applyNumberFormat="1" applyFont="1" applyFill="1" applyBorder="1" applyAlignment="1">
      <alignment/>
    </xf>
    <xf numFmtId="3" fontId="5" fillId="35" borderId="17" xfId="38" applyNumberFormat="1" applyFont="1" applyFill="1" applyBorder="1" applyAlignment="1">
      <alignment/>
    </xf>
    <xf numFmtId="3" fontId="5" fillId="35" borderId="18" xfId="38" applyNumberFormat="1" applyFont="1" applyFill="1" applyBorder="1" applyAlignment="1">
      <alignment/>
    </xf>
    <xf numFmtId="3" fontId="5" fillId="35" borderId="12" xfId="38" applyNumberFormat="1" applyFont="1" applyFill="1" applyBorder="1" applyAlignment="1">
      <alignment/>
    </xf>
    <xf numFmtId="3" fontId="5" fillId="35" borderId="27" xfId="0" applyNumberFormat="1" applyFont="1" applyFill="1" applyBorder="1" applyAlignment="1">
      <alignment horizontal="center"/>
    </xf>
    <xf numFmtId="3" fontId="5" fillId="35" borderId="12" xfId="0" applyNumberFormat="1" applyFont="1" applyFill="1" applyBorder="1" applyAlignment="1">
      <alignment horizontal="center"/>
    </xf>
    <xf numFmtId="3" fontId="5" fillId="35" borderId="16" xfId="0" applyNumberFormat="1" applyFont="1" applyFill="1" applyBorder="1" applyAlignment="1">
      <alignment/>
    </xf>
    <xf numFmtId="3" fontId="5" fillId="35" borderId="17" xfId="0" applyNumberFormat="1" applyFont="1" applyFill="1" applyBorder="1" applyAlignment="1">
      <alignment/>
    </xf>
    <xf numFmtId="3" fontId="5" fillId="35" borderId="18" xfId="0" applyNumberFormat="1" applyFont="1" applyFill="1" applyBorder="1" applyAlignment="1">
      <alignment/>
    </xf>
    <xf numFmtId="3" fontId="5" fillId="35" borderId="12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194" fontId="5" fillId="0" borderId="0" xfId="38" applyFont="1" applyAlignment="1">
      <alignment/>
    </xf>
    <xf numFmtId="0" fontId="6" fillId="35" borderId="10" xfId="0" applyNumberFormat="1" applyFont="1" applyFill="1" applyBorder="1" applyAlignment="1">
      <alignment horizontal="center"/>
    </xf>
    <xf numFmtId="0" fontId="6" fillId="35" borderId="13" xfId="0" applyNumberFormat="1" applyFont="1" applyFill="1" applyBorder="1" applyAlignment="1">
      <alignment horizontal="center"/>
    </xf>
    <xf numFmtId="0" fontId="6" fillId="35" borderId="11" xfId="0" applyNumberFormat="1" applyFont="1" applyFill="1" applyBorder="1" applyAlignment="1">
      <alignment horizontal="center"/>
    </xf>
    <xf numFmtId="4" fontId="5" fillId="0" borderId="17" xfId="0" applyNumberFormat="1" applyFont="1" applyBorder="1" applyAlignment="1">
      <alignment/>
    </xf>
    <xf numFmtId="4" fontId="5" fillId="0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" fontId="12" fillId="0" borderId="10" xfId="51" applyNumberFormat="1" applyFont="1" applyFill="1" applyBorder="1" applyAlignment="1">
      <alignment horizontal="center"/>
      <protection/>
    </xf>
    <xf numFmtId="4" fontId="12" fillId="0" borderId="10" xfId="51" applyNumberFormat="1" applyFont="1" applyBorder="1" applyAlignment="1">
      <alignment horizontal="center"/>
      <protection/>
    </xf>
    <xf numFmtId="0" fontId="23" fillId="0" borderId="12" xfId="46" applyNumberFormat="1" applyBorder="1" applyAlignment="1" quotePrefix="1">
      <alignment shrinkToFit="1"/>
      <protection/>
    </xf>
    <xf numFmtId="0" fontId="5" fillId="0" borderId="12" xfId="0" applyFont="1" applyBorder="1" applyAlignment="1">
      <alignment horizontal="center"/>
    </xf>
    <xf numFmtId="0" fontId="23" fillId="0" borderId="12" xfId="47" applyNumberFormat="1" applyBorder="1" quotePrefix="1">
      <alignment/>
      <protection/>
    </xf>
    <xf numFmtId="0" fontId="1" fillId="0" borderId="13" xfId="0" applyFont="1" applyBorder="1" applyAlignment="1">
      <alignment horizontal="center"/>
    </xf>
    <xf numFmtId="0" fontId="23" fillId="0" borderId="0" xfId="48" applyNumberFormat="1" quotePrefix="1">
      <alignment/>
      <protection/>
    </xf>
    <xf numFmtId="0" fontId="16" fillId="0" borderId="13" xfId="0" applyFont="1" applyBorder="1" applyAlignment="1">
      <alignment horizontal="center"/>
    </xf>
    <xf numFmtId="0" fontId="23" fillId="0" borderId="12" xfId="50" applyNumberFormat="1" applyBorder="1" quotePrefix="1">
      <alignment/>
      <protection/>
    </xf>
    <xf numFmtId="0" fontId="5" fillId="38" borderId="12" xfId="0" applyFont="1" applyFill="1" applyBorder="1" applyAlignment="1">
      <alignment horizontal="center"/>
    </xf>
    <xf numFmtId="0" fontId="23" fillId="38" borderId="12" xfId="46" applyNumberFormat="1" applyFill="1" applyBorder="1" applyAlignment="1" quotePrefix="1">
      <alignment shrinkToFit="1"/>
      <protection/>
    </xf>
    <xf numFmtId="4" fontId="12" fillId="38" borderId="10" xfId="51" applyNumberFormat="1" applyFont="1" applyFill="1" applyBorder="1" applyAlignment="1">
      <alignment horizontal="center"/>
      <protection/>
    </xf>
    <xf numFmtId="0" fontId="5" fillId="38" borderId="27" xfId="0" applyFont="1" applyFill="1" applyBorder="1" applyAlignment="1">
      <alignment horizontal="center"/>
    </xf>
    <xf numFmtId="0" fontId="23" fillId="38" borderId="28" xfId="46" applyNumberFormat="1" applyFill="1" applyBorder="1" applyAlignment="1" quotePrefix="1">
      <alignment shrinkToFit="1"/>
      <protection/>
    </xf>
    <xf numFmtId="0" fontId="5" fillId="38" borderId="17" xfId="0" applyFont="1" applyFill="1" applyBorder="1" applyAlignment="1">
      <alignment horizontal="center"/>
    </xf>
    <xf numFmtId="0" fontId="23" fillId="38" borderId="12" xfId="47" applyNumberFormat="1" applyFill="1" applyBorder="1" quotePrefix="1">
      <alignment/>
      <protection/>
    </xf>
    <xf numFmtId="4" fontId="5" fillId="38" borderId="17" xfId="0" applyNumberFormat="1" applyFont="1" applyFill="1" applyBorder="1" applyAlignment="1">
      <alignment/>
    </xf>
    <xf numFmtId="0" fontId="7" fillId="38" borderId="12" xfId="0" applyFont="1" applyFill="1" applyBorder="1" applyAlignment="1">
      <alignment horizontal="center"/>
    </xf>
    <xf numFmtId="0" fontId="7" fillId="38" borderId="12" xfId="0" applyFont="1" applyFill="1" applyBorder="1" applyAlignment="1">
      <alignment/>
    </xf>
    <xf numFmtId="4" fontId="7" fillId="38" borderId="12" xfId="0" applyNumberFormat="1" applyFont="1" applyFill="1" applyBorder="1" applyAlignment="1">
      <alignment/>
    </xf>
    <xf numFmtId="0" fontId="6" fillId="39" borderId="10" xfId="0" applyNumberFormat="1" applyFont="1" applyFill="1" applyBorder="1" applyAlignment="1">
      <alignment horizontal="center"/>
    </xf>
    <xf numFmtId="0" fontId="6" fillId="39" borderId="13" xfId="0" applyNumberFormat="1" applyFont="1" applyFill="1" applyBorder="1" applyAlignment="1">
      <alignment horizontal="center"/>
    </xf>
    <xf numFmtId="0" fontId="6" fillId="39" borderId="11" xfId="0" applyNumberFormat="1" applyFont="1" applyFill="1" applyBorder="1" applyAlignment="1">
      <alignment horizontal="center"/>
    </xf>
    <xf numFmtId="0" fontId="1" fillId="40" borderId="13" xfId="0" applyFont="1" applyFill="1" applyBorder="1" applyAlignment="1">
      <alignment horizontal="center"/>
    </xf>
    <xf numFmtId="0" fontId="23" fillId="40" borderId="0" xfId="48" applyNumberFormat="1" applyFill="1" quotePrefix="1">
      <alignment/>
      <protection/>
    </xf>
    <xf numFmtId="3" fontId="1" fillId="40" borderId="12" xfId="0" applyNumberFormat="1" applyFont="1" applyFill="1" applyBorder="1" applyAlignment="1">
      <alignment/>
    </xf>
    <xf numFmtId="0" fontId="1" fillId="40" borderId="12" xfId="0" applyFont="1" applyFill="1" applyBorder="1" applyAlignment="1">
      <alignment/>
    </xf>
    <xf numFmtId="0" fontId="16" fillId="41" borderId="10" xfId="0" applyFont="1" applyFill="1" applyBorder="1" applyAlignment="1">
      <alignment horizontal="center"/>
    </xf>
    <xf numFmtId="0" fontId="16" fillId="41" borderId="14" xfId="0" applyFont="1" applyFill="1" applyBorder="1" applyAlignment="1">
      <alignment horizontal="center"/>
    </xf>
    <xf numFmtId="0" fontId="16" fillId="42" borderId="12" xfId="0" applyFont="1" applyFill="1" applyBorder="1" applyAlignment="1">
      <alignment horizontal="center"/>
    </xf>
    <xf numFmtId="0" fontId="2" fillId="42" borderId="12" xfId="0" applyFont="1" applyFill="1" applyBorder="1" applyAlignment="1">
      <alignment/>
    </xf>
    <xf numFmtId="0" fontId="1" fillId="42" borderId="12" xfId="0" applyFont="1" applyFill="1" applyBorder="1" applyAlignment="1">
      <alignment horizontal="center"/>
    </xf>
    <xf numFmtId="0" fontId="23" fillId="42" borderId="12" xfId="50" applyNumberFormat="1" applyFill="1" applyBorder="1" quotePrefix="1">
      <alignment/>
      <protection/>
    </xf>
    <xf numFmtId="0" fontId="16" fillId="43" borderId="12" xfId="0" applyFont="1" applyFill="1" applyBorder="1" applyAlignment="1">
      <alignment horizontal="center"/>
    </xf>
    <xf numFmtId="0" fontId="1" fillId="44" borderId="12" xfId="0" applyFont="1" applyFill="1" applyBorder="1" applyAlignment="1">
      <alignment horizontal="center"/>
    </xf>
    <xf numFmtId="0" fontId="1" fillId="45" borderId="13" xfId="0" applyFont="1" applyFill="1" applyBorder="1" applyAlignment="1">
      <alignment horizontal="center"/>
    </xf>
    <xf numFmtId="3" fontId="1" fillId="45" borderId="12" xfId="0" applyNumberFormat="1" applyFont="1" applyFill="1" applyBorder="1" applyAlignment="1">
      <alignment horizontal="center"/>
    </xf>
    <xf numFmtId="0" fontId="23" fillId="45" borderId="0" xfId="48" applyNumberFormat="1" applyFill="1" quotePrefix="1">
      <alignment/>
      <protection/>
    </xf>
    <xf numFmtId="0" fontId="1" fillId="45" borderId="12" xfId="0" applyFont="1" applyFill="1" applyBorder="1" applyAlignment="1">
      <alignment/>
    </xf>
    <xf numFmtId="0" fontId="1" fillId="46" borderId="12" xfId="0" applyFont="1" applyFill="1" applyBorder="1" applyAlignment="1">
      <alignment horizontal="center"/>
    </xf>
    <xf numFmtId="2" fontId="12" fillId="47" borderId="16" xfId="51" applyNumberFormat="1" applyFont="1" applyFill="1" applyBorder="1" applyAlignment="1">
      <alignment horizontal="center"/>
      <protection/>
    </xf>
    <xf numFmtId="4" fontId="12" fillId="47" borderId="16" xfId="51" applyNumberFormat="1" applyFont="1" applyFill="1" applyBorder="1" applyAlignment="1">
      <alignment horizontal="center"/>
      <protection/>
    </xf>
    <xf numFmtId="1" fontId="12" fillId="47" borderId="16" xfId="51" applyNumberFormat="1" applyFont="1" applyFill="1" applyBorder="1" applyAlignment="1">
      <alignment horizontal="center"/>
      <protection/>
    </xf>
    <xf numFmtId="4" fontId="12" fillId="47" borderId="10" xfId="51" applyNumberFormat="1" applyFont="1" applyFill="1" applyBorder="1" applyAlignment="1">
      <alignment horizontal="center"/>
      <protection/>
    </xf>
    <xf numFmtId="4" fontId="12" fillId="47" borderId="16" xfId="51" applyNumberFormat="1" applyFont="1" applyFill="1" applyBorder="1" applyAlignment="1">
      <alignment horizontal="center"/>
      <protection/>
    </xf>
    <xf numFmtId="4" fontId="64" fillId="47" borderId="16" xfId="51" applyNumberFormat="1" applyFont="1" applyFill="1" applyBorder="1" applyAlignment="1">
      <alignment horizontal="center"/>
      <protection/>
    </xf>
    <xf numFmtId="2" fontId="64" fillId="47" borderId="16" xfId="51" applyNumberFormat="1" applyFont="1" applyFill="1" applyBorder="1" applyAlignment="1">
      <alignment horizontal="center"/>
      <protection/>
    </xf>
    <xf numFmtId="1" fontId="64" fillId="47" borderId="16" xfId="51" applyNumberFormat="1" applyFont="1" applyFill="1" applyBorder="1" applyAlignment="1">
      <alignment horizontal="center"/>
      <protection/>
    </xf>
    <xf numFmtId="4" fontId="24" fillId="0" borderId="10" xfId="51" applyNumberFormat="1" applyFont="1" applyFill="1" applyBorder="1" applyAlignment="1">
      <alignment horizontal="center"/>
      <protection/>
    </xf>
    <xf numFmtId="4" fontId="5" fillId="47" borderId="17" xfId="0" applyNumberFormat="1" applyFont="1" applyFill="1" applyBorder="1" applyAlignment="1">
      <alignment/>
    </xf>
    <xf numFmtId="4" fontId="7" fillId="47" borderId="12" xfId="0" applyNumberFormat="1" applyFont="1" applyFill="1" applyBorder="1" applyAlignment="1">
      <alignment/>
    </xf>
    <xf numFmtId="0" fontId="23" fillId="13" borderId="12" xfId="50" applyNumberFormat="1" applyFill="1" applyBorder="1" quotePrefix="1">
      <alignment/>
      <protection/>
    </xf>
    <xf numFmtId="0" fontId="23" fillId="10" borderId="12" xfId="47" applyNumberFormat="1" applyFill="1" applyBorder="1" quotePrefix="1">
      <alignment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17" borderId="0" xfId="48" applyNumberFormat="1" applyFill="1" quotePrefix="1">
      <alignment/>
      <protection/>
    </xf>
    <xf numFmtId="0" fontId="23" fillId="12" borderId="0" xfId="48" applyNumberFormat="1" applyFill="1" quotePrefix="1">
      <alignment/>
      <protection/>
    </xf>
    <xf numFmtId="0" fontId="23" fillId="48" borderId="12" xfId="46" applyNumberFormat="1" applyFill="1" applyBorder="1" applyAlignment="1" quotePrefix="1">
      <alignment shrinkToFit="1"/>
      <protection/>
    </xf>
    <xf numFmtId="0" fontId="9" fillId="0" borderId="0" xfId="51" applyFont="1" applyAlignment="1">
      <alignment horizontal="center"/>
      <protection/>
    </xf>
    <xf numFmtId="0" fontId="14" fillId="0" borderId="24" xfId="51" applyFont="1" applyBorder="1" applyAlignment="1">
      <alignment horizontal="center"/>
      <protection/>
    </xf>
    <xf numFmtId="0" fontId="14" fillId="0" borderId="25" xfId="51" applyFont="1" applyBorder="1" applyAlignment="1">
      <alignment horizontal="center"/>
      <protection/>
    </xf>
    <xf numFmtId="0" fontId="11" fillId="33" borderId="27" xfId="51" applyFont="1" applyFill="1" applyBorder="1" applyAlignment="1">
      <alignment horizontal="center"/>
      <protection/>
    </xf>
    <xf numFmtId="0" fontId="11" fillId="33" borderId="28" xfId="51" applyFont="1" applyFill="1" applyBorder="1" applyAlignment="1">
      <alignment horizontal="center"/>
      <protection/>
    </xf>
    <xf numFmtId="0" fontId="6" fillId="39" borderId="12" xfId="0" applyNumberFormat="1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39" borderId="27" xfId="0" applyFont="1" applyFill="1" applyBorder="1" applyAlignment="1">
      <alignment horizontal="center"/>
    </xf>
    <xf numFmtId="0" fontId="7" fillId="39" borderId="28" xfId="0" applyFont="1" applyFill="1" applyBorder="1" applyAlignment="1">
      <alignment horizontal="center"/>
    </xf>
    <xf numFmtId="0" fontId="7" fillId="39" borderId="29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5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25" xfId="0" applyFont="1" applyBorder="1" applyAlignment="1">
      <alignment horizontal="center"/>
    </xf>
    <xf numFmtId="0" fontId="16" fillId="49" borderId="27" xfId="0" applyFont="1" applyFill="1" applyBorder="1" applyAlignment="1">
      <alignment horizontal="center"/>
    </xf>
    <xf numFmtId="0" fontId="16" fillId="49" borderId="28" xfId="0" applyFont="1" applyFill="1" applyBorder="1" applyAlignment="1">
      <alignment horizontal="center"/>
    </xf>
    <xf numFmtId="0" fontId="16" fillId="49" borderId="2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9" fillId="0" borderId="0" xfId="49" applyFont="1" applyAlignment="1">
      <alignment horizontal="center"/>
      <protection/>
    </xf>
    <xf numFmtId="0" fontId="8" fillId="34" borderId="27" xfId="49" applyFill="1" applyBorder="1" applyAlignment="1">
      <alignment horizontal="center"/>
      <protection/>
    </xf>
    <xf numFmtId="0" fontId="8" fillId="34" borderId="28" xfId="49" applyFill="1" applyBorder="1" applyAlignment="1">
      <alignment horizontal="center"/>
      <protection/>
    </xf>
    <xf numFmtId="0" fontId="8" fillId="34" borderId="29" xfId="49" applyFill="1" applyBorder="1" applyAlignment="1">
      <alignment horizontal="center"/>
      <protection/>
    </xf>
    <xf numFmtId="0" fontId="8" fillId="35" borderId="27" xfId="49" applyFill="1" applyBorder="1" applyAlignment="1">
      <alignment horizontal="center"/>
      <protection/>
    </xf>
    <xf numFmtId="0" fontId="8" fillId="35" borderId="28" xfId="49" applyFill="1" applyBorder="1" applyAlignment="1">
      <alignment horizontal="center"/>
      <protection/>
    </xf>
    <xf numFmtId="0" fontId="8" fillId="35" borderId="29" xfId="49" applyFill="1" applyBorder="1" applyAlignment="1">
      <alignment horizontal="center"/>
      <protection/>
    </xf>
    <xf numFmtId="0" fontId="8" fillId="37" borderId="27" xfId="49" applyFill="1" applyBorder="1" applyAlignment="1">
      <alignment horizontal="center"/>
      <protection/>
    </xf>
    <xf numFmtId="0" fontId="8" fillId="37" borderId="28" xfId="49" applyFill="1" applyBorder="1" applyAlignment="1">
      <alignment horizontal="center"/>
      <protection/>
    </xf>
    <xf numFmtId="0" fontId="8" fillId="37" borderId="29" xfId="49" applyFill="1" applyBorder="1" applyAlignment="1">
      <alignment horizontal="center"/>
      <protection/>
    </xf>
    <xf numFmtId="0" fontId="1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3" fontId="5" fillId="0" borderId="0" xfId="0" applyNumberFormat="1" applyFont="1" applyAlignment="1">
      <alignment horizontal="left"/>
    </xf>
    <xf numFmtId="3" fontId="7" fillId="0" borderId="0" xfId="0" applyNumberFormat="1" applyFont="1" applyBorder="1" applyAlignment="1">
      <alignment horizontal="left"/>
    </xf>
    <xf numFmtId="3" fontId="7" fillId="0" borderId="21" xfId="0" applyNumberFormat="1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3" fontId="7" fillId="34" borderId="0" xfId="0" applyNumberFormat="1" applyFont="1" applyFill="1" applyBorder="1" applyAlignment="1">
      <alignment horizontal="left"/>
    </xf>
    <xf numFmtId="3" fontId="7" fillId="34" borderId="21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7" fillId="0" borderId="25" xfId="0" applyNumberFormat="1" applyFont="1" applyBorder="1" applyAlignment="1">
      <alignment horizontal="left"/>
    </xf>
    <xf numFmtId="3" fontId="7" fillId="0" borderId="26" xfId="0" applyNumberFormat="1" applyFont="1" applyBorder="1" applyAlignment="1">
      <alignment horizontal="left"/>
    </xf>
    <xf numFmtId="3" fontId="7" fillId="0" borderId="0" xfId="38" applyNumberFormat="1" applyFont="1" applyBorder="1" applyAlignment="1">
      <alignment horizontal="left"/>
    </xf>
    <xf numFmtId="3" fontId="7" fillId="0" borderId="21" xfId="38" applyNumberFormat="1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3" fontId="5" fillId="35" borderId="27" xfId="0" applyNumberFormat="1" applyFont="1" applyFill="1" applyBorder="1" applyAlignment="1">
      <alignment horizontal="center"/>
    </xf>
    <xf numFmtId="3" fontId="5" fillId="35" borderId="28" xfId="0" applyNumberFormat="1" applyFont="1" applyFill="1" applyBorder="1" applyAlignment="1">
      <alignment horizontal="center"/>
    </xf>
    <xf numFmtId="3" fontId="5" fillId="35" borderId="29" xfId="0" applyNumberFormat="1" applyFont="1" applyFill="1" applyBorder="1" applyAlignment="1">
      <alignment horizontal="center"/>
    </xf>
    <xf numFmtId="0" fontId="23" fillId="16" borderId="12" xfId="46" applyNumberFormat="1" applyFill="1" applyBorder="1" applyAlignment="1" quotePrefix="1">
      <alignment shrinkToFit="1"/>
      <protection/>
    </xf>
    <xf numFmtId="0" fontId="46" fillId="0" borderId="0" xfId="0" applyFont="1" applyAlignment="1">
      <alignment/>
    </xf>
    <xf numFmtId="0" fontId="23" fillId="16" borderId="12" xfId="47" applyNumberFormat="1" applyFill="1" applyBorder="1" quotePrefix="1">
      <alignment/>
      <protection/>
    </xf>
    <xf numFmtId="0" fontId="23" fillId="11" borderId="0" xfId="48" applyNumberFormat="1" applyFill="1" quotePrefix="1">
      <alignment/>
      <protection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1.วิเคราะห์การเงิน PCUถึง กย49" xfId="46"/>
    <cellStyle name="ปกติ_2.รับจ่ายPCU" xfId="47"/>
    <cellStyle name="ปกติ_3.ค่ายา" xfId="48"/>
    <cellStyle name="ปกติ_3.จัดสรร เม.ย47- ก.ย47" xfId="49"/>
    <cellStyle name="ปกติ_4.ค่าวัสดุและเวชภัณฑ์มิใช่ยา" xfId="50"/>
    <cellStyle name="ปกติ_ตารางสถานการณ์การเงินปีงบ46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11</xdr:row>
      <xdr:rowOff>104775</xdr:rowOff>
    </xdr:from>
    <xdr:to>
      <xdr:col>11</xdr:col>
      <xdr:colOff>104775</xdr:colOff>
      <xdr:row>12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8239125" y="3181350"/>
          <a:ext cx="76200" cy="409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8</xdr:row>
      <xdr:rowOff>66675</xdr:rowOff>
    </xdr:from>
    <xdr:to>
      <xdr:col>29</xdr:col>
      <xdr:colOff>104775</xdr:colOff>
      <xdr:row>8</xdr:row>
      <xdr:rowOff>66675</xdr:rowOff>
    </xdr:to>
    <xdr:sp>
      <xdr:nvSpPr>
        <xdr:cNvPr id="1" name="Line 1"/>
        <xdr:cNvSpPr>
          <a:spLocks/>
        </xdr:cNvSpPr>
      </xdr:nvSpPr>
      <xdr:spPr>
        <a:xfrm>
          <a:off x="2524125" y="17430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9525</xdr:rowOff>
    </xdr:from>
    <xdr:to>
      <xdr:col>22</xdr:col>
      <xdr:colOff>0</xdr:colOff>
      <xdr:row>11</xdr:row>
      <xdr:rowOff>152400</xdr:rowOff>
    </xdr:to>
    <xdr:sp>
      <xdr:nvSpPr>
        <xdr:cNvPr id="2" name="Line 2"/>
        <xdr:cNvSpPr>
          <a:spLocks/>
        </xdr:cNvSpPr>
      </xdr:nvSpPr>
      <xdr:spPr>
        <a:xfrm>
          <a:off x="2514600" y="14954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11</xdr:row>
      <xdr:rowOff>0</xdr:rowOff>
    </xdr:from>
    <xdr:to>
      <xdr:col>34</xdr:col>
      <xdr:colOff>57150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790575" y="2181225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11</xdr:row>
      <xdr:rowOff>0</xdr:rowOff>
    </xdr:from>
    <xdr:to>
      <xdr:col>6</xdr:col>
      <xdr:colOff>104775</xdr:colOff>
      <xdr:row>11</xdr:row>
      <xdr:rowOff>152400</xdr:rowOff>
    </xdr:to>
    <xdr:sp>
      <xdr:nvSpPr>
        <xdr:cNvPr id="4" name="Line 4"/>
        <xdr:cNvSpPr>
          <a:spLocks/>
        </xdr:cNvSpPr>
      </xdr:nvSpPr>
      <xdr:spPr>
        <a:xfrm>
          <a:off x="790575" y="21812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47625</xdr:colOff>
      <xdr:row>11</xdr:row>
      <xdr:rowOff>0</xdr:rowOff>
    </xdr:from>
    <xdr:to>
      <xdr:col>34</xdr:col>
      <xdr:colOff>47625</xdr:colOff>
      <xdr:row>11</xdr:row>
      <xdr:rowOff>152400</xdr:rowOff>
    </xdr:to>
    <xdr:sp>
      <xdr:nvSpPr>
        <xdr:cNvPr id="5" name="Line 5"/>
        <xdr:cNvSpPr>
          <a:spLocks/>
        </xdr:cNvSpPr>
      </xdr:nvSpPr>
      <xdr:spPr>
        <a:xfrm>
          <a:off x="3933825" y="21812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9525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>
          <a:off x="2514600" y="3076575"/>
          <a:ext cx="952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20</xdr:row>
      <xdr:rowOff>0</xdr:rowOff>
    </xdr:from>
    <xdr:to>
      <xdr:col>30</xdr:col>
      <xdr:colOff>95250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2524125" y="397192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22</xdr:col>
      <xdr:colOff>0</xdr:colOff>
      <xdr:row>34</xdr:row>
      <xdr:rowOff>9525</xdr:rowOff>
    </xdr:to>
    <xdr:sp>
      <xdr:nvSpPr>
        <xdr:cNvPr id="8" name="Line 8"/>
        <xdr:cNvSpPr>
          <a:spLocks/>
        </xdr:cNvSpPr>
      </xdr:nvSpPr>
      <xdr:spPr>
        <a:xfrm>
          <a:off x="2514600" y="527685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9525</xdr:rowOff>
    </xdr:from>
    <xdr:to>
      <xdr:col>8</xdr:col>
      <xdr:colOff>0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914400" y="61817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38</xdr:row>
      <xdr:rowOff>9525</xdr:rowOff>
    </xdr:from>
    <xdr:to>
      <xdr:col>24</xdr:col>
      <xdr:colOff>0</xdr:colOff>
      <xdr:row>41</xdr:row>
      <xdr:rowOff>9525</xdr:rowOff>
    </xdr:to>
    <xdr:sp>
      <xdr:nvSpPr>
        <xdr:cNvPr id="10" name="Line 10"/>
        <xdr:cNvSpPr>
          <a:spLocks/>
        </xdr:cNvSpPr>
      </xdr:nvSpPr>
      <xdr:spPr>
        <a:xfrm>
          <a:off x="2743200" y="69151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45</xdr:row>
      <xdr:rowOff>0</xdr:rowOff>
    </xdr:from>
    <xdr:to>
      <xdr:col>24</xdr:col>
      <xdr:colOff>9525</xdr:colOff>
      <xdr:row>45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2752725" y="78867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49</xdr:row>
      <xdr:rowOff>0</xdr:rowOff>
    </xdr:from>
    <xdr:to>
      <xdr:col>24</xdr:col>
      <xdr:colOff>9525</xdr:colOff>
      <xdr:row>49</xdr:row>
      <xdr:rowOff>152400</xdr:rowOff>
    </xdr:to>
    <xdr:sp>
      <xdr:nvSpPr>
        <xdr:cNvPr id="12" name="Line 12"/>
        <xdr:cNvSpPr>
          <a:spLocks/>
        </xdr:cNvSpPr>
      </xdr:nvSpPr>
      <xdr:spPr>
        <a:xfrm flipH="1">
          <a:off x="2743200" y="8486775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38</xdr:row>
      <xdr:rowOff>0</xdr:rowOff>
    </xdr:from>
    <xdr:to>
      <xdr:col>7</xdr:col>
      <xdr:colOff>104775</xdr:colOff>
      <xdr:row>50</xdr:row>
      <xdr:rowOff>9525</xdr:rowOff>
    </xdr:to>
    <xdr:sp>
      <xdr:nvSpPr>
        <xdr:cNvPr id="13" name="Line 13"/>
        <xdr:cNvSpPr>
          <a:spLocks/>
        </xdr:cNvSpPr>
      </xdr:nvSpPr>
      <xdr:spPr>
        <a:xfrm>
          <a:off x="904875" y="6905625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51</xdr:row>
      <xdr:rowOff>95250</xdr:rowOff>
    </xdr:from>
    <xdr:to>
      <xdr:col>19</xdr:col>
      <xdr:colOff>0</xdr:colOff>
      <xdr:row>51</xdr:row>
      <xdr:rowOff>95250</xdr:rowOff>
    </xdr:to>
    <xdr:sp>
      <xdr:nvSpPr>
        <xdr:cNvPr id="14" name="Line 14"/>
        <xdr:cNvSpPr>
          <a:spLocks/>
        </xdr:cNvSpPr>
      </xdr:nvSpPr>
      <xdr:spPr>
        <a:xfrm flipH="1" flipV="1">
          <a:off x="1714500" y="88392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29</xdr:row>
      <xdr:rowOff>0</xdr:rowOff>
    </xdr:from>
    <xdr:to>
      <xdr:col>22</xdr:col>
      <xdr:colOff>9525</xdr:colOff>
      <xdr:row>29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819275" y="56769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133350</xdr:rowOff>
    </xdr:from>
    <xdr:to>
      <xdr:col>22</xdr:col>
      <xdr:colOff>0</xdr:colOff>
      <xdr:row>32</xdr:row>
      <xdr:rowOff>133350</xdr:rowOff>
    </xdr:to>
    <xdr:sp>
      <xdr:nvSpPr>
        <xdr:cNvPr id="16" name="Line 16"/>
        <xdr:cNvSpPr>
          <a:spLocks/>
        </xdr:cNvSpPr>
      </xdr:nvSpPr>
      <xdr:spPr>
        <a:xfrm>
          <a:off x="914400" y="61722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2"/>
  <sheetViews>
    <sheetView zoomScalePageLayoutView="0" workbookViewId="0" topLeftCell="A1">
      <pane xSplit="2" ySplit="4" topLeftCell="H6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91" sqref="H191"/>
    </sheetView>
  </sheetViews>
  <sheetFormatPr defaultColWidth="9.140625" defaultRowHeight="12.75"/>
  <cols>
    <col min="1" max="1" width="4.7109375" style="15" customWidth="1"/>
    <col min="2" max="2" width="51.7109375" style="15" bestFit="1" customWidth="1"/>
    <col min="3" max="3" width="11.421875" style="15" bestFit="1" customWidth="1"/>
    <col min="4" max="4" width="10.28125" style="15" customWidth="1"/>
    <col min="5" max="5" width="10.8515625" style="15" bestFit="1" customWidth="1"/>
    <col min="6" max="6" width="14.7109375" style="15" bestFit="1" customWidth="1"/>
    <col min="7" max="7" width="15.57421875" style="15" customWidth="1"/>
    <col min="8" max="8" width="12.421875" style="15" customWidth="1"/>
    <col min="9" max="9" width="14.421875" style="15" customWidth="1"/>
    <col min="10" max="10" width="14.140625" style="15" customWidth="1"/>
    <col min="11" max="11" width="12.57421875" style="15" customWidth="1"/>
    <col min="12" max="12" width="8.8515625" style="15" customWidth="1"/>
    <col min="13" max="13" width="11.28125" style="15" customWidth="1"/>
    <col min="14" max="14" width="9.421875" style="15" customWidth="1"/>
    <col min="15" max="15" width="10.57421875" style="15" bestFit="1" customWidth="1"/>
    <col min="16" max="16384" width="9.140625" style="15" customWidth="1"/>
  </cols>
  <sheetData>
    <row r="1" spans="1:12" ht="23.25">
      <c r="A1" s="278" t="s">
        <v>494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4" ht="19.5" customHeight="1">
      <c r="A2" s="16"/>
      <c r="B2" s="17" t="s">
        <v>58</v>
      </c>
      <c r="C2" s="18" t="s">
        <v>59</v>
      </c>
      <c r="D2" s="18" t="s">
        <v>60</v>
      </c>
      <c r="E2" s="18" t="s">
        <v>172</v>
      </c>
      <c r="F2" s="18" t="s">
        <v>81</v>
      </c>
      <c r="G2" s="18" t="s">
        <v>61</v>
      </c>
      <c r="H2" s="18" t="s">
        <v>10</v>
      </c>
      <c r="I2" s="176" t="s">
        <v>203</v>
      </c>
      <c r="J2" s="18" t="s">
        <v>63</v>
      </c>
      <c r="K2" s="18" t="s">
        <v>63</v>
      </c>
      <c r="L2" s="18" t="s">
        <v>64</v>
      </c>
      <c r="M2" s="158" t="s">
        <v>173</v>
      </c>
      <c r="N2" s="158" t="s">
        <v>175</v>
      </c>
    </row>
    <row r="3" spans="1:14" ht="20.25" customHeight="1">
      <c r="A3" s="19"/>
      <c r="B3" s="20"/>
      <c r="C3" s="21" t="s">
        <v>182</v>
      </c>
      <c r="D3" s="21"/>
      <c r="E3" s="21"/>
      <c r="F3" s="21" t="s">
        <v>82</v>
      </c>
      <c r="G3" s="21" t="s">
        <v>66</v>
      </c>
      <c r="H3" s="21" t="s">
        <v>202</v>
      </c>
      <c r="I3" s="21" t="s">
        <v>67</v>
      </c>
      <c r="J3" s="21" t="s">
        <v>68</v>
      </c>
      <c r="K3" s="21" t="s">
        <v>69</v>
      </c>
      <c r="L3" s="21" t="s">
        <v>70</v>
      </c>
      <c r="M3" s="159" t="s">
        <v>65</v>
      </c>
      <c r="N3" s="159" t="s">
        <v>177</v>
      </c>
    </row>
    <row r="4" spans="1:14" ht="17.25" customHeight="1">
      <c r="A4" s="19"/>
      <c r="B4" s="20"/>
      <c r="C4" s="21" t="s">
        <v>72</v>
      </c>
      <c r="D4" s="21" t="s">
        <v>72</v>
      </c>
      <c r="E4" s="21" t="s">
        <v>72</v>
      </c>
      <c r="F4" s="21"/>
      <c r="G4" s="21"/>
      <c r="H4" s="21" t="s">
        <v>72</v>
      </c>
      <c r="I4" s="21" t="s">
        <v>71</v>
      </c>
      <c r="J4" s="21" t="s">
        <v>73</v>
      </c>
      <c r="K4" s="21" t="s">
        <v>74</v>
      </c>
      <c r="L4" s="21" t="s">
        <v>10</v>
      </c>
      <c r="M4" s="160" t="s">
        <v>493</v>
      </c>
      <c r="N4" s="160" t="s">
        <v>176</v>
      </c>
    </row>
    <row r="5" spans="1:15" ht="18.75" customHeight="1">
      <c r="A5" s="223">
        <v>1</v>
      </c>
      <c r="B5" s="222" t="s">
        <v>223</v>
      </c>
      <c r="C5" s="31"/>
      <c r="D5" s="31"/>
      <c r="E5" s="31"/>
      <c r="F5" s="264">
        <f>+'2.รับจ่ายPCU'!L7</f>
        <v>0</v>
      </c>
      <c r="G5" s="264">
        <f>+'2.รับจ่ายPCU'!T7</f>
        <v>0</v>
      </c>
      <c r="H5" s="264">
        <f>+'2.รับจ่ายPCU'!M7</f>
        <v>0</v>
      </c>
      <c r="I5" s="264" t="e">
        <f>(H5*100)/G5</f>
        <v>#DIV/0!</v>
      </c>
      <c r="J5" s="22" t="s">
        <v>219</v>
      </c>
      <c r="K5" s="22" t="s">
        <v>77</v>
      </c>
      <c r="L5" s="260" t="e">
        <f>F5/G5</f>
        <v>#DIV/0!</v>
      </c>
      <c r="M5" s="261">
        <f>C5+F5-G5</f>
        <v>0</v>
      </c>
      <c r="N5" s="262" t="e">
        <f>M5/(G5/5)</f>
        <v>#DIV/0!</v>
      </c>
      <c r="O5" s="153"/>
    </row>
    <row r="6" spans="1:15" ht="18.75" customHeight="1">
      <c r="A6" s="223">
        <v>2</v>
      </c>
      <c r="B6" s="222" t="s">
        <v>224</v>
      </c>
      <c r="C6" s="220"/>
      <c r="D6" s="220"/>
      <c r="E6" s="220"/>
      <c r="F6" s="264">
        <f>+'2.รับจ่ายPCU'!L8</f>
        <v>0</v>
      </c>
      <c r="G6" s="264">
        <f>+'2.รับจ่ายPCU'!T8</f>
        <v>0</v>
      </c>
      <c r="H6" s="264">
        <f>+'2.รับจ่ายPCU'!M8</f>
        <v>0</v>
      </c>
      <c r="I6" s="264" t="e">
        <f aca="true" t="shared" si="0" ref="I6:I72">(H6*100)/G6</f>
        <v>#DIV/0!</v>
      </c>
      <c r="J6" s="221"/>
      <c r="K6" s="221"/>
      <c r="L6" s="260" t="e">
        <f aca="true" t="shared" si="1" ref="L6:L72">F6/G6</f>
        <v>#DIV/0!</v>
      </c>
      <c r="M6" s="261">
        <f aca="true" t="shared" si="2" ref="M6:M72">C6+F6-G6</f>
        <v>0</v>
      </c>
      <c r="N6" s="262" t="e">
        <f aca="true" t="shared" si="3" ref="N6:N72">M6/(G6/5)</f>
        <v>#DIV/0!</v>
      </c>
      <c r="O6" s="153"/>
    </row>
    <row r="7" spans="1:15" ht="18.75" customHeight="1">
      <c r="A7" s="223">
        <v>3</v>
      </c>
      <c r="B7" s="222" t="s">
        <v>225</v>
      </c>
      <c r="C7" s="220"/>
      <c r="D7" s="220"/>
      <c r="E7" s="220"/>
      <c r="F7" s="264">
        <f>+'2.รับจ่ายPCU'!L9</f>
        <v>0</v>
      </c>
      <c r="G7" s="264">
        <f>+'2.รับจ่ายPCU'!T9</f>
        <v>0</v>
      </c>
      <c r="H7" s="264">
        <f>+'2.รับจ่ายPCU'!M9</f>
        <v>0</v>
      </c>
      <c r="I7" s="264" t="e">
        <f t="shared" si="0"/>
        <v>#DIV/0!</v>
      </c>
      <c r="J7" s="221"/>
      <c r="K7" s="221"/>
      <c r="L7" s="260" t="e">
        <f t="shared" si="1"/>
        <v>#DIV/0!</v>
      </c>
      <c r="M7" s="261">
        <f t="shared" si="2"/>
        <v>0</v>
      </c>
      <c r="N7" s="262" t="e">
        <f t="shared" si="3"/>
        <v>#DIV/0!</v>
      </c>
      <c r="O7" s="153"/>
    </row>
    <row r="8" spans="1:15" ht="18.75" customHeight="1">
      <c r="A8" s="223">
        <v>4</v>
      </c>
      <c r="B8" s="222" t="s">
        <v>226</v>
      </c>
      <c r="C8" s="220"/>
      <c r="D8" s="220"/>
      <c r="E8" s="220"/>
      <c r="F8" s="264">
        <f>+'2.รับจ่ายPCU'!L10</f>
        <v>0</v>
      </c>
      <c r="G8" s="264">
        <f>+'2.รับจ่ายPCU'!T10</f>
        <v>0</v>
      </c>
      <c r="H8" s="264">
        <f>+'2.รับจ่ายPCU'!M10</f>
        <v>0</v>
      </c>
      <c r="I8" s="264" t="e">
        <f t="shared" si="0"/>
        <v>#DIV/0!</v>
      </c>
      <c r="J8" s="221"/>
      <c r="K8" s="221"/>
      <c r="L8" s="260" t="e">
        <f t="shared" si="1"/>
        <v>#DIV/0!</v>
      </c>
      <c r="M8" s="261">
        <f t="shared" si="2"/>
        <v>0</v>
      </c>
      <c r="N8" s="262" t="e">
        <f t="shared" si="3"/>
        <v>#DIV/0!</v>
      </c>
      <c r="O8" s="153"/>
    </row>
    <row r="9" spans="1:15" ht="18.75" customHeight="1">
      <c r="A9" s="223">
        <v>5</v>
      </c>
      <c r="B9" s="222" t="s">
        <v>227</v>
      </c>
      <c r="C9" s="220"/>
      <c r="D9" s="220"/>
      <c r="E9" s="220"/>
      <c r="F9" s="264">
        <f>+'2.รับจ่ายPCU'!L11</f>
        <v>0</v>
      </c>
      <c r="G9" s="264">
        <f>+'2.รับจ่ายPCU'!T11</f>
        <v>0</v>
      </c>
      <c r="H9" s="264">
        <f>+'2.รับจ่ายPCU'!M11</f>
        <v>0</v>
      </c>
      <c r="I9" s="264" t="e">
        <f t="shared" si="0"/>
        <v>#DIV/0!</v>
      </c>
      <c r="J9" s="221"/>
      <c r="K9" s="221"/>
      <c r="L9" s="260" t="e">
        <f t="shared" si="1"/>
        <v>#DIV/0!</v>
      </c>
      <c r="M9" s="261">
        <f t="shared" si="2"/>
        <v>0</v>
      </c>
      <c r="N9" s="262" t="e">
        <f t="shared" si="3"/>
        <v>#DIV/0!</v>
      </c>
      <c r="O9" s="153"/>
    </row>
    <row r="10" spans="1:15" ht="18.75" customHeight="1">
      <c r="A10" s="223">
        <v>6</v>
      </c>
      <c r="B10" s="222" t="s">
        <v>228</v>
      </c>
      <c r="C10" s="220"/>
      <c r="D10" s="220"/>
      <c r="E10" s="220"/>
      <c r="F10" s="264">
        <f>+'2.รับจ่ายPCU'!L12</f>
        <v>0</v>
      </c>
      <c r="G10" s="264">
        <f>+'2.รับจ่ายPCU'!T12</f>
        <v>0</v>
      </c>
      <c r="H10" s="264">
        <f>+'2.รับจ่ายPCU'!M12</f>
        <v>0</v>
      </c>
      <c r="I10" s="264" t="e">
        <f t="shared" si="0"/>
        <v>#DIV/0!</v>
      </c>
      <c r="J10" s="221"/>
      <c r="K10" s="221"/>
      <c r="L10" s="260" t="e">
        <f t="shared" si="1"/>
        <v>#DIV/0!</v>
      </c>
      <c r="M10" s="261">
        <f t="shared" si="2"/>
        <v>0</v>
      </c>
      <c r="N10" s="262" t="e">
        <f t="shared" si="3"/>
        <v>#DIV/0!</v>
      </c>
      <c r="O10" s="153"/>
    </row>
    <row r="11" spans="1:15" ht="18.75" customHeight="1">
      <c r="A11" s="223">
        <v>7</v>
      </c>
      <c r="B11" s="222" t="s">
        <v>229</v>
      </c>
      <c r="C11" s="220"/>
      <c r="D11" s="220"/>
      <c r="E11" s="220"/>
      <c r="F11" s="264">
        <f>+'2.รับจ่ายPCU'!L13</f>
        <v>0</v>
      </c>
      <c r="G11" s="264">
        <f>+'2.รับจ่ายPCU'!T13</f>
        <v>0</v>
      </c>
      <c r="H11" s="264">
        <f>+'2.รับจ่ายPCU'!M13</f>
        <v>0</v>
      </c>
      <c r="I11" s="264" t="e">
        <f t="shared" si="0"/>
        <v>#DIV/0!</v>
      </c>
      <c r="J11" s="221"/>
      <c r="K11" s="221"/>
      <c r="L11" s="260" t="e">
        <f t="shared" si="1"/>
        <v>#DIV/0!</v>
      </c>
      <c r="M11" s="261">
        <f t="shared" si="2"/>
        <v>0</v>
      </c>
      <c r="N11" s="262" t="e">
        <f t="shared" si="3"/>
        <v>#DIV/0!</v>
      </c>
      <c r="O11" s="153"/>
    </row>
    <row r="12" spans="1:15" ht="18.75" customHeight="1">
      <c r="A12" s="223">
        <v>8</v>
      </c>
      <c r="B12" s="222" t="s">
        <v>230</v>
      </c>
      <c r="C12" s="220"/>
      <c r="D12" s="220"/>
      <c r="E12" s="220"/>
      <c r="F12" s="264">
        <f>+'2.รับจ่ายPCU'!L14</f>
        <v>0</v>
      </c>
      <c r="G12" s="264">
        <f>+'2.รับจ่ายPCU'!T14</f>
        <v>0</v>
      </c>
      <c r="H12" s="264">
        <f>+'2.รับจ่ายPCU'!M14</f>
        <v>0</v>
      </c>
      <c r="I12" s="264" t="e">
        <f t="shared" si="0"/>
        <v>#DIV/0!</v>
      </c>
      <c r="J12" s="221"/>
      <c r="K12" s="221"/>
      <c r="L12" s="260" t="e">
        <f t="shared" si="1"/>
        <v>#DIV/0!</v>
      </c>
      <c r="M12" s="261">
        <f t="shared" si="2"/>
        <v>0</v>
      </c>
      <c r="N12" s="262" t="e">
        <f t="shared" si="3"/>
        <v>#DIV/0!</v>
      </c>
      <c r="O12" s="153"/>
    </row>
    <row r="13" spans="1:15" ht="18.75" customHeight="1">
      <c r="A13" s="223">
        <v>9</v>
      </c>
      <c r="B13" s="222" t="s">
        <v>231</v>
      </c>
      <c r="C13" s="220"/>
      <c r="D13" s="220"/>
      <c r="E13" s="220"/>
      <c r="F13" s="264">
        <f>+'2.รับจ่ายPCU'!L15</f>
        <v>0</v>
      </c>
      <c r="G13" s="264">
        <f>+'2.รับจ่ายPCU'!T15</f>
        <v>0</v>
      </c>
      <c r="H13" s="264">
        <f>+'2.รับจ่ายPCU'!M15</f>
        <v>0</v>
      </c>
      <c r="I13" s="264" t="e">
        <f t="shared" si="0"/>
        <v>#DIV/0!</v>
      </c>
      <c r="J13" s="221"/>
      <c r="K13" s="221"/>
      <c r="L13" s="260" t="e">
        <f t="shared" si="1"/>
        <v>#DIV/0!</v>
      </c>
      <c r="M13" s="261">
        <f t="shared" si="2"/>
        <v>0</v>
      </c>
      <c r="N13" s="262" t="e">
        <f t="shared" si="3"/>
        <v>#DIV/0!</v>
      </c>
      <c r="O13" s="153"/>
    </row>
    <row r="14" spans="1:15" ht="18.75" customHeight="1">
      <c r="A14" s="223">
        <v>10</v>
      </c>
      <c r="B14" s="222" t="s">
        <v>232</v>
      </c>
      <c r="C14" s="220"/>
      <c r="D14" s="220"/>
      <c r="E14" s="220"/>
      <c r="F14" s="264">
        <f>+'2.รับจ่ายPCU'!L16</f>
        <v>0</v>
      </c>
      <c r="G14" s="264">
        <f>+'2.รับจ่ายPCU'!T16</f>
        <v>0</v>
      </c>
      <c r="H14" s="264">
        <f>+'2.รับจ่ายPCU'!M16</f>
        <v>0</v>
      </c>
      <c r="I14" s="264" t="e">
        <f t="shared" si="0"/>
        <v>#DIV/0!</v>
      </c>
      <c r="J14" s="221"/>
      <c r="K14" s="221"/>
      <c r="L14" s="260" t="e">
        <f t="shared" si="1"/>
        <v>#DIV/0!</v>
      </c>
      <c r="M14" s="261">
        <f t="shared" si="2"/>
        <v>0</v>
      </c>
      <c r="N14" s="262" t="e">
        <f t="shared" si="3"/>
        <v>#DIV/0!</v>
      </c>
      <c r="O14" s="153"/>
    </row>
    <row r="15" spans="1:15" ht="18.75" customHeight="1">
      <c r="A15" s="223">
        <v>11</v>
      </c>
      <c r="B15" s="222" t="s">
        <v>233</v>
      </c>
      <c r="C15" s="220"/>
      <c r="D15" s="220"/>
      <c r="E15" s="220"/>
      <c r="F15" s="264">
        <f>+'2.รับจ่ายPCU'!L17</f>
        <v>0</v>
      </c>
      <c r="G15" s="264">
        <f>+'2.รับจ่ายPCU'!T17</f>
        <v>0</v>
      </c>
      <c r="H15" s="264">
        <f>+'2.รับจ่ายPCU'!M17</f>
        <v>0</v>
      </c>
      <c r="I15" s="264" t="e">
        <f t="shared" si="0"/>
        <v>#DIV/0!</v>
      </c>
      <c r="J15" s="221"/>
      <c r="K15" s="221"/>
      <c r="L15" s="260" t="e">
        <f t="shared" si="1"/>
        <v>#DIV/0!</v>
      </c>
      <c r="M15" s="261">
        <f t="shared" si="2"/>
        <v>0</v>
      </c>
      <c r="N15" s="262" t="e">
        <f t="shared" si="3"/>
        <v>#DIV/0!</v>
      </c>
      <c r="O15" s="153"/>
    </row>
    <row r="16" spans="1:15" ht="18.75" customHeight="1">
      <c r="A16" s="223">
        <v>12</v>
      </c>
      <c r="B16" s="222" t="s">
        <v>234</v>
      </c>
      <c r="C16" s="220"/>
      <c r="D16" s="220"/>
      <c r="E16" s="220"/>
      <c r="F16" s="264">
        <f>+'2.รับจ่ายPCU'!L18</f>
        <v>0</v>
      </c>
      <c r="G16" s="264">
        <f>+'2.รับจ่ายPCU'!T18</f>
        <v>0</v>
      </c>
      <c r="H16" s="264">
        <f>+'2.รับจ่ายPCU'!M18</f>
        <v>0</v>
      </c>
      <c r="I16" s="264" t="e">
        <f t="shared" si="0"/>
        <v>#DIV/0!</v>
      </c>
      <c r="J16" s="221"/>
      <c r="K16" s="221"/>
      <c r="L16" s="260" t="e">
        <f t="shared" si="1"/>
        <v>#DIV/0!</v>
      </c>
      <c r="M16" s="261">
        <f t="shared" si="2"/>
        <v>0</v>
      </c>
      <c r="N16" s="262" t="e">
        <f t="shared" si="3"/>
        <v>#DIV/0!</v>
      </c>
      <c r="O16" s="153"/>
    </row>
    <row r="17" spans="1:15" ht="18.75" customHeight="1">
      <c r="A17" s="223">
        <v>13</v>
      </c>
      <c r="B17" s="222" t="s">
        <v>235</v>
      </c>
      <c r="C17" s="220"/>
      <c r="D17" s="220"/>
      <c r="E17" s="220"/>
      <c r="F17" s="264">
        <f>+'2.รับจ่ายPCU'!L19</f>
        <v>0</v>
      </c>
      <c r="G17" s="264">
        <f>+'2.รับจ่ายPCU'!T19</f>
        <v>0</v>
      </c>
      <c r="H17" s="264">
        <f>+'2.รับจ่ายPCU'!M19</f>
        <v>0</v>
      </c>
      <c r="I17" s="264" t="e">
        <f t="shared" si="0"/>
        <v>#DIV/0!</v>
      </c>
      <c r="J17" s="221"/>
      <c r="K17" s="221"/>
      <c r="L17" s="260" t="e">
        <f t="shared" si="1"/>
        <v>#DIV/0!</v>
      </c>
      <c r="M17" s="261">
        <f t="shared" si="2"/>
        <v>0</v>
      </c>
      <c r="N17" s="262" t="e">
        <f t="shared" si="3"/>
        <v>#DIV/0!</v>
      </c>
      <c r="O17" s="153"/>
    </row>
    <row r="18" spans="1:15" ht="18.75" customHeight="1">
      <c r="A18" s="223">
        <v>14</v>
      </c>
      <c r="B18" s="222" t="s">
        <v>236</v>
      </c>
      <c r="C18" s="220"/>
      <c r="D18" s="220"/>
      <c r="E18" s="220"/>
      <c r="F18" s="264">
        <f>+'2.รับจ่ายPCU'!L20</f>
        <v>0</v>
      </c>
      <c r="G18" s="264">
        <f>+'2.รับจ่ายPCU'!T20</f>
        <v>0</v>
      </c>
      <c r="H18" s="264">
        <f>+'2.รับจ่ายPCU'!M20</f>
        <v>0</v>
      </c>
      <c r="I18" s="264" t="e">
        <f t="shared" si="0"/>
        <v>#DIV/0!</v>
      </c>
      <c r="J18" s="221"/>
      <c r="K18" s="221"/>
      <c r="L18" s="260" t="e">
        <f t="shared" si="1"/>
        <v>#DIV/0!</v>
      </c>
      <c r="M18" s="261">
        <f t="shared" si="2"/>
        <v>0</v>
      </c>
      <c r="N18" s="262" t="e">
        <f t="shared" si="3"/>
        <v>#DIV/0!</v>
      </c>
      <c r="O18" s="153"/>
    </row>
    <row r="19" spans="1:15" ht="18.75" customHeight="1">
      <c r="A19" s="223">
        <v>15</v>
      </c>
      <c r="B19" s="222" t="s">
        <v>237</v>
      </c>
      <c r="C19" s="220"/>
      <c r="D19" s="220"/>
      <c r="E19" s="220"/>
      <c r="F19" s="264">
        <f>+'2.รับจ่ายPCU'!L21</f>
        <v>0</v>
      </c>
      <c r="G19" s="264">
        <f>+'2.รับจ่ายPCU'!T21</f>
        <v>0</v>
      </c>
      <c r="H19" s="264">
        <f>+'2.รับจ่ายPCU'!M21</f>
        <v>0</v>
      </c>
      <c r="I19" s="264" t="e">
        <f t="shared" si="0"/>
        <v>#DIV/0!</v>
      </c>
      <c r="J19" s="221"/>
      <c r="K19" s="221"/>
      <c r="L19" s="260" t="e">
        <f t="shared" si="1"/>
        <v>#DIV/0!</v>
      </c>
      <c r="M19" s="261">
        <f t="shared" si="2"/>
        <v>0</v>
      </c>
      <c r="N19" s="262" t="e">
        <f t="shared" si="3"/>
        <v>#DIV/0!</v>
      </c>
      <c r="O19" s="153"/>
    </row>
    <row r="20" spans="1:15" ht="18.75" customHeight="1">
      <c r="A20" s="223">
        <v>16</v>
      </c>
      <c r="B20" s="222" t="s">
        <v>238</v>
      </c>
      <c r="C20" s="220"/>
      <c r="D20" s="220"/>
      <c r="E20" s="220"/>
      <c r="F20" s="264">
        <f>+'2.รับจ่ายPCU'!L22</f>
        <v>0</v>
      </c>
      <c r="G20" s="264">
        <f>+'2.รับจ่ายPCU'!T22</f>
        <v>0</v>
      </c>
      <c r="H20" s="264">
        <f>+'2.รับจ่ายPCU'!M22</f>
        <v>0</v>
      </c>
      <c r="I20" s="264" t="e">
        <f t="shared" si="0"/>
        <v>#DIV/0!</v>
      </c>
      <c r="J20" s="221"/>
      <c r="K20" s="221"/>
      <c r="L20" s="260" t="e">
        <f t="shared" si="1"/>
        <v>#DIV/0!</v>
      </c>
      <c r="M20" s="261">
        <f t="shared" si="2"/>
        <v>0</v>
      </c>
      <c r="N20" s="262" t="e">
        <f t="shared" si="3"/>
        <v>#DIV/0!</v>
      </c>
      <c r="O20" s="153"/>
    </row>
    <row r="21" spans="1:15" ht="18.75" customHeight="1">
      <c r="A21" s="223">
        <v>17</v>
      </c>
      <c r="B21" s="222" t="s">
        <v>239</v>
      </c>
      <c r="C21" s="220"/>
      <c r="D21" s="220"/>
      <c r="E21" s="220"/>
      <c r="F21" s="264">
        <f>+'2.รับจ่ายPCU'!L23</f>
        <v>0</v>
      </c>
      <c r="G21" s="264">
        <f>+'2.รับจ่ายPCU'!T23</f>
        <v>0</v>
      </c>
      <c r="H21" s="264">
        <f>+'2.รับจ่ายPCU'!M23</f>
        <v>0</v>
      </c>
      <c r="I21" s="264" t="e">
        <f t="shared" si="0"/>
        <v>#DIV/0!</v>
      </c>
      <c r="J21" s="221"/>
      <c r="K21" s="221"/>
      <c r="L21" s="260" t="e">
        <f t="shared" si="1"/>
        <v>#DIV/0!</v>
      </c>
      <c r="M21" s="261">
        <f t="shared" si="2"/>
        <v>0</v>
      </c>
      <c r="N21" s="262" t="e">
        <f t="shared" si="3"/>
        <v>#DIV/0!</v>
      </c>
      <c r="O21" s="153"/>
    </row>
    <row r="22" spans="1:15" ht="18.75" customHeight="1">
      <c r="A22" s="223">
        <v>18</v>
      </c>
      <c r="B22" s="222" t="s">
        <v>240</v>
      </c>
      <c r="C22" s="220"/>
      <c r="D22" s="220"/>
      <c r="E22" s="220"/>
      <c r="F22" s="264">
        <f>+'2.รับจ่ายPCU'!L24</f>
        <v>0</v>
      </c>
      <c r="G22" s="264">
        <f>+'2.รับจ่ายPCU'!T24</f>
        <v>0</v>
      </c>
      <c r="H22" s="264">
        <f>+'2.รับจ่ายPCU'!M24</f>
        <v>0</v>
      </c>
      <c r="I22" s="264" t="e">
        <f t="shared" si="0"/>
        <v>#DIV/0!</v>
      </c>
      <c r="J22" s="221"/>
      <c r="K22" s="221"/>
      <c r="L22" s="260" t="e">
        <f t="shared" si="1"/>
        <v>#DIV/0!</v>
      </c>
      <c r="M22" s="261">
        <f t="shared" si="2"/>
        <v>0</v>
      </c>
      <c r="N22" s="262" t="e">
        <f t="shared" si="3"/>
        <v>#DIV/0!</v>
      </c>
      <c r="O22" s="153"/>
    </row>
    <row r="23" spans="1:15" ht="18.75" customHeight="1">
      <c r="A23" s="223">
        <v>19</v>
      </c>
      <c r="B23" s="222" t="s">
        <v>241</v>
      </c>
      <c r="C23" s="220"/>
      <c r="D23" s="220"/>
      <c r="E23" s="220"/>
      <c r="F23" s="264">
        <f>+'2.รับจ่ายPCU'!L25</f>
        <v>0</v>
      </c>
      <c r="G23" s="264">
        <f>+'2.รับจ่ายPCU'!T25</f>
        <v>0</v>
      </c>
      <c r="H23" s="264">
        <f>+'2.รับจ่ายPCU'!M25</f>
        <v>0</v>
      </c>
      <c r="I23" s="264" t="e">
        <f t="shared" si="0"/>
        <v>#DIV/0!</v>
      </c>
      <c r="J23" s="221"/>
      <c r="K23" s="221"/>
      <c r="L23" s="260" t="e">
        <f t="shared" si="1"/>
        <v>#DIV/0!</v>
      </c>
      <c r="M23" s="261">
        <f t="shared" si="2"/>
        <v>0</v>
      </c>
      <c r="N23" s="262" t="e">
        <f t="shared" si="3"/>
        <v>#DIV/0!</v>
      </c>
      <c r="O23" s="153"/>
    </row>
    <row r="24" spans="1:15" ht="18.75" customHeight="1">
      <c r="A24" s="223">
        <v>20</v>
      </c>
      <c r="B24" s="222" t="s">
        <v>242</v>
      </c>
      <c r="C24" s="220"/>
      <c r="D24" s="220"/>
      <c r="E24" s="220"/>
      <c r="F24" s="264">
        <f>+'2.รับจ่ายPCU'!L26</f>
        <v>0</v>
      </c>
      <c r="G24" s="264">
        <f>+'2.รับจ่ายPCU'!T26</f>
        <v>0</v>
      </c>
      <c r="H24" s="264">
        <f>+'2.รับจ่ายPCU'!M26</f>
        <v>0</v>
      </c>
      <c r="I24" s="264" t="e">
        <f t="shared" si="0"/>
        <v>#DIV/0!</v>
      </c>
      <c r="J24" s="221"/>
      <c r="K24" s="221"/>
      <c r="L24" s="260" t="e">
        <f t="shared" si="1"/>
        <v>#DIV/0!</v>
      </c>
      <c r="M24" s="261">
        <f t="shared" si="2"/>
        <v>0</v>
      </c>
      <c r="N24" s="262" t="e">
        <f t="shared" si="3"/>
        <v>#DIV/0!</v>
      </c>
      <c r="O24" s="153"/>
    </row>
    <row r="25" spans="1:15" ht="18.75" customHeight="1">
      <c r="A25" s="223">
        <v>21</v>
      </c>
      <c r="B25" s="222" t="s">
        <v>243</v>
      </c>
      <c r="C25" s="220"/>
      <c r="D25" s="220"/>
      <c r="E25" s="220"/>
      <c r="F25" s="264">
        <f>+'2.รับจ่ายPCU'!L27</f>
        <v>0</v>
      </c>
      <c r="G25" s="264">
        <f>+'2.รับจ่ายPCU'!T27</f>
        <v>0</v>
      </c>
      <c r="H25" s="264">
        <f>+'2.รับจ่ายPCU'!M27</f>
        <v>0</v>
      </c>
      <c r="I25" s="264" t="e">
        <f t="shared" si="0"/>
        <v>#DIV/0!</v>
      </c>
      <c r="J25" s="221"/>
      <c r="K25" s="221"/>
      <c r="L25" s="260" t="e">
        <f t="shared" si="1"/>
        <v>#DIV/0!</v>
      </c>
      <c r="M25" s="261">
        <f t="shared" si="2"/>
        <v>0</v>
      </c>
      <c r="N25" s="262" t="e">
        <f t="shared" si="3"/>
        <v>#DIV/0!</v>
      </c>
      <c r="O25" s="153"/>
    </row>
    <row r="26" spans="1:15" ht="18.75" customHeight="1">
      <c r="A26" s="223">
        <v>22</v>
      </c>
      <c r="B26" s="222" t="s">
        <v>244</v>
      </c>
      <c r="C26" s="220"/>
      <c r="D26" s="220"/>
      <c r="E26" s="220"/>
      <c r="F26" s="264">
        <f>+'2.รับจ่ายPCU'!L28</f>
        <v>0</v>
      </c>
      <c r="G26" s="264">
        <f>+'2.รับจ่ายPCU'!T28</f>
        <v>0</v>
      </c>
      <c r="H26" s="264">
        <f>+'2.รับจ่ายPCU'!M28</f>
        <v>0</v>
      </c>
      <c r="I26" s="264" t="e">
        <f t="shared" si="0"/>
        <v>#DIV/0!</v>
      </c>
      <c r="J26" s="221"/>
      <c r="K26" s="221"/>
      <c r="L26" s="260" t="e">
        <f t="shared" si="1"/>
        <v>#DIV/0!</v>
      </c>
      <c r="M26" s="261">
        <f t="shared" si="2"/>
        <v>0</v>
      </c>
      <c r="N26" s="262" t="e">
        <f t="shared" si="3"/>
        <v>#DIV/0!</v>
      </c>
      <c r="O26" s="153"/>
    </row>
    <row r="27" spans="1:15" ht="18.75" customHeight="1">
      <c r="A27" s="223">
        <v>23</v>
      </c>
      <c r="B27" s="222" t="s">
        <v>245</v>
      </c>
      <c r="C27" s="220"/>
      <c r="D27" s="220"/>
      <c r="E27" s="220"/>
      <c r="F27" s="264">
        <f>+'2.รับจ่ายPCU'!L29</f>
        <v>0</v>
      </c>
      <c r="G27" s="264">
        <f>+'2.รับจ่ายPCU'!T29</f>
        <v>0</v>
      </c>
      <c r="H27" s="264">
        <f>+'2.รับจ่ายPCU'!M29</f>
        <v>0</v>
      </c>
      <c r="I27" s="264" t="e">
        <f t="shared" si="0"/>
        <v>#DIV/0!</v>
      </c>
      <c r="J27" s="221"/>
      <c r="K27" s="221"/>
      <c r="L27" s="260" t="e">
        <f t="shared" si="1"/>
        <v>#DIV/0!</v>
      </c>
      <c r="M27" s="261">
        <f t="shared" si="2"/>
        <v>0</v>
      </c>
      <c r="N27" s="262" t="e">
        <f t="shared" si="3"/>
        <v>#DIV/0!</v>
      </c>
      <c r="O27" s="153"/>
    </row>
    <row r="28" spans="1:15" ht="18.75" customHeight="1">
      <c r="A28" s="223">
        <v>24</v>
      </c>
      <c r="B28" s="222" t="s">
        <v>246</v>
      </c>
      <c r="C28" s="220"/>
      <c r="D28" s="220"/>
      <c r="E28" s="220"/>
      <c r="F28" s="264">
        <f>+'2.รับจ่ายPCU'!L30</f>
        <v>0</v>
      </c>
      <c r="G28" s="264">
        <f>+'2.รับจ่ายPCU'!T30</f>
        <v>0</v>
      </c>
      <c r="H28" s="264">
        <f>+'2.รับจ่ายPCU'!M30</f>
        <v>0</v>
      </c>
      <c r="I28" s="264" t="e">
        <f t="shared" si="0"/>
        <v>#DIV/0!</v>
      </c>
      <c r="J28" s="221"/>
      <c r="K28" s="221"/>
      <c r="L28" s="260" t="e">
        <f t="shared" si="1"/>
        <v>#DIV/0!</v>
      </c>
      <c r="M28" s="261">
        <f t="shared" si="2"/>
        <v>0</v>
      </c>
      <c r="N28" s="262" t="e">
        <f t="shared" si="3"/>
        <v>#DIV/0!</v>
      </c>
      <c r="O28" s="153"/>
    </row>
    <row r="29" spans="1:15" ht="18.75" customHeight="1">
      <c r="A29" s="223">
        <v>25</v>
      </c>
      <c r="B29" s="222" t="s">
        <v>247</v>
      </c>
      <c r="C29" s="220"/>
      <c r="D29" s="220"/>
      <c r="E29" s="220"/>
      <c r="F29" s="264">
        <f>+'2.รับจ่ายPCU'!L31</f>
        <v>0</v>
      </c>
      <c r="G29" s="264">
        <f>+'2.รับจ่ายPCU'!T31</f>
        <v>0</v>
      </c>
      <c r="H29" s="264">
        <f>+'2.รับจ่ายPCU'!M31</f>
        <v>0</v>
      </c>
      <c r="I29" s="264" t="e">
        <f t="shared" si="0"/>
        <v>#DIV/0!</v>
      </c>
      <c r="J29" s="221"/>
      <c r="K29" s="221"/>
      <c r="L29" s="260" t="e">
        <f t="shared" si="1"/>
        <v>#DIV/0!</v>
      </c>
      <c r="M29" s="261">
        <f t="shared" si="2"/>
        <v>0</v>
      </c>
      <c r="N29" s="262" t="e">
        <f t="shared" si="3"/>
        <v>#DIV/0!</v>
      </c>
      <c r="O29" s="153"/>
    </row>
    <row r="30" spans="1:15" ht="18.75" customHeight="1">
      <c r="A30" s="223">
        <v>26</v>
      </c>
      <c r="B30" s="222" t="s">
        <v>248</v>
      </c>
      <c r="C30" s="220"/>
      <c r="D30" s="220"/>
      <c r="E30" s="220"/>
      <c r="F30" s="264">
        <f>+'2.รับจ่ายPCU'!L32</f>
        <v>0</v>
      </c>
      <c r="G30" s="264">
        <f>+'2.รับจ่ายPCU'!T32</f>
        <v>0</v>
      </c>
      <c r="H30" s="264">
        <f>+'2.รับจ่ายPCU'!M32</f>
        <v>0</v>
      </c>
      <c r="I30" s="264" t="e">
        <f t="shared" si="0"/>
        <v>#DIV/0!</v>
      </c>
      <c r="J30" s="221"/>
      <c r="K30" s="221"/>
      <c r="L30" s="260" t="e">
        <f t="shared" si="1"/>
        <v>#DIV/0!</v>
      </c>
      <c r="M30" s="261">
        <f t="shared" si="2"/>
        <v>0</v>
      </c>
      <c r="N30" s="262" t="e">
        <f t="shared" si="3"/>
        <v>#DIV/0!</v>
      </c>
      <c r="O30" s="153"/>
    </row>
    <row r="31" spans="1:15" ht="18.75" customHeight="1">
      <c r="A31" s="223">
        <v>27</v>
      </c>
      <c r="B31" s="222" t="s">
        <v>249</v>
      </c>
      <c r="C31" s="220"/>
      <c r="D31" s="220"/>
      <c r="E31" s="220"/>
      <c r="F31" s="264">
        <f>+'2.รับจ่ายPCU'!L33</f>
        <v>0</v>
      </c>
      <c r="G31" s="264">
        <f>+'2.รับจ่ายPCU'!T33</f>
        <v>0</v>
      </c>
      <c r="H31" s="264">
        <f>+'2.รับจ่ายPCU'!M33</f>
        <v>0</v>
      </c>
      <c r="I31" s="264" t="e">
        <f t="shared" si="0"/>
        <v>#DIV/0!</v>
      </c>
      <c r="J31" s="221"/>
      <c r="K31" s="221"/>
      <c r="L31" s="260" t="e">
        <f t="shared" si="1"/>
        <v>#DIV/0!</v>
      </c>
      <c r="M31" s="261">
        <f t="shared" si="2"/>
        <v>0</v>
      </c>
      <c r="N31" s="262" t="e">
        <f t="shared" si="3"/>
        <v>#DIV/0!</v>
      </c>
      <c r="O31" s="153"/>
    </row>
    <row r="32" spans="1:15" ht="18.75" customHeight="1">
      <c r="A32" s="223">
        <v>28</v>
      </c>
      <c r="B32" s="222" t="s">
        <v>250</v>
      </c>
      <c r="C32" s="220"/>
      <c r="D32" s="220"/>
      <c r="E32" s="220"/>
      <c r="F32" s="264">
        <f>+'2.รับจ่ายPCU'!L34</f>
        <v>0</v>
      </c>
      <c r="G32" s="264">
        <f>+'2.รับจ่ายPCU'!T34</f>
        <v>0</v>
      </c>
      <c r="H32" s="264">
        <f>+'2.รับจ่ายPCU'!M34</f>
        <v>0</v>
      </c>
      <c r="I32" s="264" t="e">
        <f t="shared" si="0"/>
        <v>#DIV/0!</v>
      </c>
      <c r="J32" s="221"/>
      <c r="K32" s="221"/>
      <c r="L32" s="260" t="e">
        <f t="shared" si="1"/>
        <v>#DIV/0!</v>
      </c>
      <c r="M32" s="261">
        <f t="shared" si="2"/>
        <v>0</v>
      </c>
      <c r="N32" s="262" t="e">
        <f t="shared" si="3"/>
        <v>#DIV/0!</v>
      </c>
      <c r="O32" s="153"/>
    </row>
    <row r="33" spans="1:15" ht="18.75" customHeight="1">
      <c r="A33" s="223">
        <v>29</v>
      </c>
      <c r="B33" s="222" t="s">
        <v>251</v>
      </c>
      <c r="C33" s="220"/>
      <c r="D33" s="220"/>
      <c r="E33" s="220"/>
      <c r="F33" s="264">
        <f>+'2.รับจ่ายPCU'!L35</f>
        <v>0</v>
      </c>
      <c r="G33" s="264">
        <f>+'2.รับจ่ายPCU'!T35</f>
        <v>0</v>
      </c>
      <c r="H33" s="264">
        <f>+'2.รับจ่ายPCU'!M35</f>
        <v>0</v>
      </c>
      <c r="I33" s="264" t="e">
        <f t="shared" si="0"/>
        <v>#DIV/0!</v>
      </c>
      <c r="J33" s="221"/>
      <c r="K33" s="221"/>
      <c r="L33" s="260" t="e">
        <f t="shared" si="1"/>
        <v>#DIV/0!</v>
      </c>
      <c r="M33" s="261">
        <f t="shared" si="2"/>
        <v>0</v>
      </c>
      <c r="N33" s="262" t="e">
        <f t="shared" si="3"/>
        <v>#DIV/0!</v>
      </c>
      <c r="O33" s="153"/>
    </row>
    <row r="34" spans="1:15" ht="18.75" customHeight="1">
      <c r="A34" s="223">
        <v>30</v>
      </c>
      <c r="B34" s="222" t="s">
        <v>252</v>
      </c>
      <c r="C34" s="220"/>
      <c r="D34" s="220"/>
      <c r="E34" s="220"/>
      <c r="F34" s="264">
        <f>+'2.รับจ่ายPCU'!L36</f>
        <v>0</v>
      </c>
      <c r="G34" s="264">
        <f>+'2.รับจ่ายPCU'!T36</f>
        <v>0</v>
      </c>
      <c r="H34" s="264">
        <f>+'2.รับจ่ายPCU'!M36</f>
        <v>0</v>
      </c>
      <c r="I34" s="264" t="e">
        <f t="shared" si="0"/>
        <v>#DIV/0!</v>
      </c>
      <c r="J34" s="221"/>
      <c r="K34" s="221"/>
      <c r="L34" s="260" t="e">
        <f t="shared" si="1"/>
        <v>#DIV/0!</v>
      </c>
      <c r="M34" s="261">
        <f t="shared" si="2"/>
        <v>0</v>
      </c>
      <c r="N34" s="262" t="e">
        <f t="shared" si="3"/>
        <v>#DIV/0!</v>
      </c>
      <c r="O34" s="153"/>
    </row>
    <row r="35" spans="1:15" ht="18.75" customHeight="1">
      <c r="A35" s="223">
        <v>31</v>
      </c>
      <c r="B35" s="222" t="s">
        <v>253</v>
      </c>
      <c r="C35" s="220"/>
      <c r="D35" s="220"/>
      <c r="E35" s="220"/>
      <c r="F35" s="264">
        <f>+'2.รับจ่ายPCU'!L37</f>
        <v>0</v>
      </c>
      <c r="G35" s="264">
        <f>+'2.รับจ่ายPCU'!T37</f>
        <v>0</v>
      </c>
      <c r="H35" s="264">
        <f>+'2.รับจ่ายPCU'!M37</f>
        <v>0</v>
      </c>
      <c r="I35" s="264" t="e">
        <f t="shared" si="0"/>
        <v>#DIV/0!</v>
      </c>
      <c r="J35" s="221"/>
      <c r="K35" s="221"/>
      <c r="L35" s="260" t="e">
        <f t="shared" si="1"/>
        <v>#DIV/0!</v>
      </c>
      <c r="M35" s="261">
        <f t="shared" si="2"/>
        <v>0</v>
      </c>
      <c r="N35" s="262" t="e">
        <f t="shared" si="3"/>
        <v>#DIV/0!</v>
      </c>
      <c r="O35" s="153"/>
    </row>
    <row r="36" spans="1:15" ht="18.75" customHeight="1">
      <c r="A36" s="223">
        <v>32</v>
      </c>
      <c r="B36" s="222" t="s">
        <v>254</v>
      </c>
      <c r="C36" s="220"/>
      <c r="D36" s="220"/>
      <c r="E36" s="220"/>
      <c r="F36" s="264">
        <f>+'2.รับจ่ายPCU'!L38</f>
        <v>0</v>
      </c>
      <c r="G36" s="264">
        <f>+'2.รับจ่ายPCU'!T38</f>
        <v>0</v>
      </c>
      <c r="H36" s="264">
        <f>+'2.รับจ่ายPCU'!M38</f>
        <v>0</v>
      </c>
      <c r="I36" s="264" t="e">
        <f t="shared" si="0"/>
        <v>#DIV/0!</v>
      </c>
      <c r="J36" s="221"/>
      <c r="K36" s="221"/>
      <c r="L36" s="260" t="e">
        <f t="shared" si="1"/>
        <v>#DIV/0!</v>
      </c>
      <c r="M36" s="261">
        <f t="shared" si="2"/>
        <v>0</v>
      </c>
      <c r="N36" s="262" t="e">
        <f t="shared" si="3"/>
        <v>#DIV/0!</v>
      </c>
      <c r="O36" s="153"/>
    </row>
    <row r="37" spans="1:15" ht="18.75" customHeight="1">
      <c r="A37" s="223">
        <v>33</v>
      </c>
      <c r="B37" s="222" t="s">
        <v>255</v>
      </c>
      <c r="C37" s="220"/>
      <c r="D37" s="220"/>
      <c r="E37" s="220"/>
      <c r="F37" s="264">
        <f>+'2.รับจ่ายPCU'!L39</f>
        <v>0</v>
      </c>
      <c r="G37" s="264">
        <f>+'2.รับจ่ายPCU'!T39</f>
        <v>0</v>
      </c>
      <c r="H37" s="264">
        <f>+'2.รับจ่ายPCU'!M39</f>
        <v>0</v>
      </c>
      <c r="I37" s="264" t="e">
        <f t="shared" si="0"/>
        <v>#DIV/0!</v>
      </c>
      <c r="J37" s="221"/>
      <c r="K37" s="221"/>
      <c r="L37" s="260" t="e">
        <f t="shared" si="1"/>
        <v>#DIV/0!</v>
      </c>
      <c r="M37" s="261">
        <f t="shared" si="2"/>
        <v>0</v>
      </c>
      <c r="N37" s="262" t="e">
        <f t="shared" si="3"/>
        <v>#DIV/0!</v>
      </c>
      <c r="O37" s="153"/>
    </row>
    <row r="38" spans="1:15" ht="18.75" customHeight="1">
      <c r="A38" s="223">
        <v>34</v>
      </c>
      <c r="B38" s="222" t="s">
        <v>256</v>
      </c>
      <c r="C38" s="220"/>
      <c r="D38" s="220"/>
      <c r="E38" s="220"/>
      <c r="F38" s="264">
        <f>+'2.รับจ่ายPCU'!L40</f>
        <v>0</v>
      </c>
      <c r="G38" s="264">
        <f>+'2.รับจ่ายPCU'!T40</f>
        <v>0</v>
      </c>
      <c r="H38" s="264">
        <f>+'2.รับจ่ายPCU'!M40</f>
        <v>0</v>
      </c>
      <c r="I38" s="264" t="e">
        <f t="shared" si="0"/>
        <v>#DIV/0!</v>
      </c>
      <c r="J38" s="221"/>
      <c r="K38" s="221"/>
      <c r="L38" s="260" t="e">
        <f t="shared" si="1"/>
        <v>#DIV/0!</v>
      </c>
      <c r="M38" s="261">
        <f t="shared" si="2"/>
        <v>0</v>
      </c>
      <c r="N38" s="262" t="e">
        <f t="shared" si="3"/>
        <v>#DIV/0!</v>
      </c>
      <c r="O38" s="153"/>
    </row>
    <row r="39" spans="1:15" ht="18.75" customHeight="1">
      <c r="A39" s="223">
        <v>35</v>
      </c>
      <c r="B39" s="222" t="s">
        <v>257</v>
      </c>
      <c r="C39" s="220"/>
      <c r="D39" s="220"/>
      <c r="E39" s="220"/>
      <c r="F39" s="264">
        <f>+'2.รับจ่ายPCU'!L41</f>
        <v>0</v>
      </c>
      <c r="G39" s="264">
        <f>+'2.รับจ่ายPCU'!T41</f>
        <v>0</v>
      </c>
      <c r="H39" s="264">
        <f>+'2.รับจ่ายPCU'!M41</f>
        <v>0</v>
      </c>
      <c r="I39" s="264" t="e">
        <f t="shared" si="0"/>
        <v>#DIV/0!</v>
      </c>
      <c r="J39" s="221"/>
      <c r="K39" s="221"/>
      <c r="L39" s="260" t="e">
        <f t="shared" si="1"/>
        <v>#DIV/0!</v>
      </c>
      <c r="M39" s="261">
        <f t="shared" si="2"/>
        <v>0</v>
      </c>
      <c r="N39" s="262" t="e">
        <f t="shared" si="3"/>
        <v>#DIV/0!</v>
      </c>
      <c r="O39" s="153"/>
    </row>
    <row r="40" spans="1:15" ht="18.75" customHeight="1">
      <c r="A40" s="223">
        <v>36</v>
      </c>
      <c r="B40" s="222" t="s">
        <v>258</v>
      </c>
      <c r="C40" s="220"/>
      <c r="D40" s="220"/>
      <c r="E40" s="220"/>
      <c r="F40" s="264">
        <f>+'2.รับจ่ายPCU'!L42</f>
        <v>0</v>
      </c>
      <c r="G40" s="264">
        <f>+'2.รับจ่ายPCU'!T42</f>
        <v>0</v>
      </c>
      <c r="H40" s="264">
        <f>+'2.รับจ่ายPCU'!M42</f>
        <v>0</v>
      </c>
      <c r="I40" s="264" t="e">
        <f t="shared" si="0"/>
        <v>#DIV/0!</v>
      </c>
      <c r="J40" s="221"/>
      <c r="K40" s="221"/>
      <c r="L40" s="260" t="e">
        <f t="shared" si="1"/>
        <v>#DIV/0!</v>
      </c>
      <c r="M40" s="261">
        <f t="shared" si="2"/>
        <v>0</v>
      </c>
      <c r="N40" s="262" t="e">
        <f t="shared" si="3"/>
        <v>#DIV/0!</v>
      </c>
      <c r="O40" s="153"/>
    </row>
    <row r="41" spans="1:15" ht="18.75" customHeight="1">
      <c r="A41" s="229"/>
      <c r="B41" s="230"/>
      <c r="C41" s="231">
        <f>SUM(C5:C40)</f>
        <v>0</v>
      </c>
      <c r="D41" s="231">
        <f aca="true" t="shared" si="4" ref="D41:N41">SUM(D5:D40)</f>
        <v>0</v>
      </c>
      <c r="E41" s="231">
        <f t="shared" si="4"/>
        <v>0</v>
      </c>
      <c r="F41" s="264">
        <f>+'2.รับจ่ายPCU'!L43</f>
        <v>0</v>
      </c>
      <c r="G41" s="264">
        <f>+'2.รับจ่ายPCU'!T43</f>
        <v>0</v>
      </c>
      <c r="H41" s="264">
        <f>+'2.รับจ่ายPCU'!M43</f>
        <v>0</v>
      </c>
      <c r="I41" s="263" t="e">
        <f t="shared" si="4"/>
        <v>#DIV/0!</v>
      </c>
      <c r="J41" s="231">
        <f t="shared" si="4"/>
        <v>0</v>
      </c>
      <c r="K41" s="231">
        <f t="shared" si="4"/>
        <v>0</v>
      </c>
      <c r="L41" s="263" t="e">
        <f t="shared" si="4"/>
        <v>#DIV/0!</v>
      </c>
      <c r="M41" s="263">
        <f t="shared" si="4"/>
        <v>0</v>
      </c>
      <c r="N41" s="263" t="e">
        <f t="shared" si="4"/>
        <v>#DIV/0!</v>
      </c>
      <c r="O41" s="153"/>
    </row>
    <row r="42" spans="1:15" ht="18.75" customHeight="1">
      <c r="A42" s="223">
        <v>37</v>
      </c>
      <c r="B42" s="222" t="s">
        <v>259</v>
      </c>
      <c r="C42" s="220"/>
      <c r="D42" s="220"/>
      <c r="E42" s="220"/>
      <c r="F42" s="264">
        <f>+'2.รับจ่ายPCU'!L44</f>
        <v>0</v>
      </c>
      <c r="G42" s="264">
        <f>+'2.รับจ่ายPCU'!T44</f>
        <v>0</v>
      </c>
      <c r="H42" s="264">
        <f>+'2.รับจ่ายPCU'!M44</f>
        <v>0</v>
      </c>
      <c r="I42" s="264" t="e">
        <f t="shared" si="0"/>
        <v>#DIV/0!</v>
      </c>
      <c r="J42" s="221"/>
      <c r="K42" s="221"/>
      <c r="L42" s="260" t="e">
        <f t="shared" si="1"/>
        <v>#DIV/0!</v>
      </c>
      <c r="M42" s="261">
        <f t="shared" si="2"/>
        <v>0</v>
      </c>
      <c r="N42" s="262" t="e">
        <f t="shared" si="3"/>
        <v>#DIV/0!</v>
      </c>
      <c r="O42" s="153"/>
    </row>
    <row r="43" spans="1:15" ht="18.75" customHeight="1">
      <c r="A43" s="223">
        <v>38</v>
      </c>
      <c r="B43" s="222" t="s">
        <v>260</v>
      </c>
      <c r="C43" s="220"/>
      <c r="D43" s="220"/>
      <c r="E43" s="220"/>
      <c r="F43" s="264">
        <f>+'2.รับจ่ายPCU'!L45</f>
        <v>0</v>
      </c>
      <c r="G43" s="264">
        <f>+'2.รับจ่ายPCU'!T45</f>
        <v>0</v>
      </c>
      <c r="H43" s="264">
        <f>+'2.รับจ่ายPCU'!M45</f>
        <v>0</v>
      </c>
      <c r="I43" s="264" t="e">
        <f t="shared" si="0"/>
        <v>#DIV/0!</v>
      </c>
      <c r="J43" s="221"/>
      <c r="K43" s="221"/>
      <c r="L43" s="260" t="e">
        <f t="shared" si="1"/>
        <v>#DIV/0!</v>
      </c>
      <c r="M43" s="261">
        <f t="shared" si="2"/>
        <v>0</v>
      </c>
      <c r="N43" s="262" t="e">
        <f t="shared" si="3"/>
        <v>#DIV/0!</v>
      </c>
      <c r="O43" s="153"/>
    </row>
    <row r="44" spans="1:15" ht="18.75" customHeight="1">
      <c r="A44" s="223">
        <v>39</v>
      </c>
      <c r="B44" s="222" t="s">
        <v>261</v>
      </c>
      <c r="C44" s="220"/>
      <c r="D44" s="220"/>
      <c r="E44" s="220"/>
      <c r="F44" s="264">
        <f>+'2.รับจ่ายPCU'!L46</f>
        <v>0</v>
      </c>
      <c r="G44" s="264">
        <f>+'2.รับจ่ายPCU'!T46</f>
        <v>0</v>
      </c>
      <c r="H44" s="264">
        <f>+'2.รับจ่ายPCU'!M46</f>
        <v>0</v>
      </c>
      <c r="I44" s="264" t="e">
        <f t="shared" si="0"/>
        <v>#DIV/0!</v>
      </c>
      <c r="J44" s="221"/>
      <c r="K44" s="221"/>
      <c r="L44" s="260" t="e">
        <f t="shared" si="1"/>
        <v>#DIV/0!</v>
      </c>
      <c r="M44" s="261">
        <f t="shared" si="2"/>
        <v>0</v>
      </c>
      <c r="N44" s="262" t="e">
        <f t="shared" si="3"/>
        <v>#DIV/0!</v>
      </c>
      <c r="O44" s="153"/>
    </row>
    <row r="45" spans="1:15" ht="18.75" customHeight="1">
      <c r="A45" s="223">
        <v>40</v>
      </c>
      <c r="B45" s="222" t="s">
        <v>262</v>
      </c>
      <c r="C45" s="220"/>
      <c r="D45" s="220"/>
      <c r="E45" s="220"/>
      <c r="F45" s="264">
        <f>+'2.รับจ่ายPCU'!L47</f>
        <v>0</v>
      </c>
      <c r="G45" s="264">
        <f>+'2.รับจ่ายPCU'!T47</f>
        <v>0</v>
      </c>
      <c r="H45" s="264">
        <f>+'2.รับจ่ายPCU'!M47</f>
        <v>0</v>
      </c>
      <c r="I45" s="264" t="e">
        <f t="shared" si="0"/>
        <v>#DIV/0!</v>
      </c>
      <c r="J45" s="221"/>
      <c r="K45" s="221"/>
      <c r="L45" s="260" t="e">
        <f t="shared" si="1"/>
        <v>#DIV/0!</v>
      </c>
      <c r="M45" s="261">
        <f t="shared" si="2"/>
        <v>0</v>
      </c>
      <c r="N45" s="262" t="e">
        <f t="shared" si="3"/>
        <v>#DIV/0!</v>
      </c>
      <c r="O45" s="153"/>
    </row>
    <row r="46" spans="1:15" ht="18.75" customHeight="1">
      <c r="A46" s="223">
        <v>41</v>
      </c>
      <c r="B46" s="222" t="s">
        <v>263</v>
      </c>
      <c r="C46" s="220"/>
      <c r="D46" s="220"/>
      <c r="E46" s="220"/>
      <c r="F46" s="264">
        <f>+'2.รับจ่ายPCU'!L48</f>
        <v>0</v>
      </c>
      <c r="G46" s="264">
        <f>+'2.รับจ่ายPCU'!T48</f>
        <v>0</v>
      </c>
      <c r="H46" s="264">
        <f>+'2.รับจ่ายPCU'!M48</f>
        <v>0</v>
      </c>
      <c r="I46" s="264" t="e">
        <f t="shared" si="0"/>
        <v>#DIV/0!</v>
      </c>
      <c r="J46" s="221"/>
      <c r="K46" s="221"/>
      <c r="L46" s="260" t="e">
        <f t="shared" si="1"/>
        <v>#DIV/0!</v>
      </c>
      <c r="M46" s="261">
        <f t="shared" si="2"/>
        <v>0</v>
      </c>
      <c r="N46" s="262" t="e">
        <f t="shared" si="3"/>
        <v>#DIV/0!</v>
      </c>
      <c r="O46" s="153"/>
    </row>
    <row r="47" spans="1:15" ht="18.75" customHeight="1">
      <c r="A47" s="223">
        <v>42</v>
      </c>
      <c r="B47" s="222" t="s">
        <v>264</v>
      </c>
      <c r="C47" s="220"/>
      <c r="D47" s="220"/>
      <c r="E47" s="220"/>
      <c r="F47" s="264">
        <f>+'2.รับจ่ายPCU'!L49</f>
        <v>0</v>
      </c>
      <c r="G47" s="264">
        <f>+'2.รับจ่ายPCU'!T49</f>
        <v>0</v>
      </c>
      <c r="H47" s="264">
        <f>+'2.รับจ่ายPCU'!M49</f>
        <v>0</v>
      </c>
      <c r="I47" s="264" t="e">
        <f t="shared" si="0"/>
        <v>#DIV/0!</v>
      </c>
      <c r="J47" s="221"/>
      <c r="K47" s="221"/>
      <c r="L47" s="260" t="e">
        <f t="shared" si="1"/>
        <v>#DIV/0!</v>
      </c>
      <c r="M47" s="261">
        <f t="shared" si="2"/>
        <v>0</v>
      </c>
      <c r="N47" s="262" t="e">
        <f t="shared" si="3"/>
        <v>#DIV/0!</v>
      </c>
      <c r="O47" s="153"/>
    </row>
    <row r="48" spans="1:15" ht="18.75" customHeight="1">
      <c r="A48" s="223">
        <v>43</v>
      </c>
      <c r="B48" s="222" t="s">
        <v>265</v>
      </c>
      <c r="C48" s="220"/>
      <c r="D48" s="220"/>
      <c r="E48" s="220"/>
      <c r="F48" s="264">
        <f>+'2.รับจ่ายPCU'!L50</f>
        <v>0</v>
      </c>
      <c r="G48" s="264">
        <f>+'2.รับจ่ายPCU'!T50</f>
        <v>0</v>
      </c>
      <c r="H48" s="264">
        <f>+'2.รับจ่ายPCU'!M50</f>
        <v>0</v>
      </c>
      <c r="I48" s="264" t="e">
        <f t="shared" si="0"/>
        <v>#DIV/0!</v>
      </c>
      <c r="J48" s="221"/>
      <c r="K48" s="221"/>
      <c r="L48" s="260" t="e">
        <f t="shared" si="1"/>
        <v>#DIV/0!</v>
      </c>
      <c r="M48" s="261">
        <f t="shared" si="2"/>
        <v>0</v>
      </c>
      <c r="N48" s="262" t="e">
        <f t="shared" si="3"/>
        <v>#DIV/0!</v>
      </c>
      <c r="O48" s="153"/>
    </row>
    <row r="49" spans="1:15" ht="18.75" customHeight="1">
      <c r="A49" s="223">
        <v>44</v>
      </c>
      <c r="B49" s="222" t="s">
        <v>266</v>
      </c>
      <c r="C49" s="220"/>
      <c r="D49" s="220"/>
      <c r="E49" s="220"/>
      <c r="F49" s="264">
        <f>+'2.รับจ่ายPCU'!L51</f>
        <v>0</v>
      </c>
      <c r="G49" s="264">
        <f>+'2.รับจ่ายPCU'!T51</f>
        <v>0</v>
      </c>
      <c r="H49" s="264">
        <f>+'2.รับจ่ายPCU'!M51</f>
        <v>0</v>
      </c>
      <c r="I49" s="264" t="e">
        <f t="shared" si="0"/>
        <v>#DIV/0!</v>
      </c>
      <c r="J49" s="221"/>
      <c r="K49" s="221"/>
      <c r="L49" s="260" t="e">
        <f t="shared" si="1"/>
        <v>#DIV/0!</v>
      </c>
      <c r="M49" s="261">
        <f t="shared" si="2"/>
        <v>0</v>
      </c>
      <c r="N49" s="262" t="e">
        <f t="shared" si="3"/>
        <v>#DIV/0!</v>
      </c>
      <c r="O49" s="153"/>
    </row>
    <row r="50" spans="1:15" ht="18.75" customHeight="1">
      <c r="A50" s="223">
        <v>45</v>
      </c>
      <c r="B50" s="222" t="s">
        <v>267</v>
      </c>
      <c r="C50" s="220"/>
      <c r="D50" s="220"/>
      <c r="E50" s="220"/>
      <c r="F50" s="264">
        <f>+'2.รับจ่ายPCU'!L52</f>
        <v>0</v>
      </c>
      <c r="G50" s="264">
        <f>+'2.รับจ่ายPCU'!T52</f>
        <v>0</v>
      </c>
      <c r="H50" s="264">
        <f>+'2.รับจ่ายPCU'!M52</f>
        <v>0</v>
      </c>
      <c r="I50" s="264" t="e">
        <f t="shared" si="0"/>
        <v>#DIV/0!</v>
      </c>
      <c r="J50" s="221"/>
      <c r="K50" s="221"/>
      <c r="L50" s="260" t="e">
        <f t="shared" si="1"/>
        <v>#DIV/0!</v>
      </c>
      <c r="M50" s="261">
        <f t="shared" si="2"/>
        <v>0</v>
      </c>
      <c r="N50" s="262" t="e">
        <f t="shared" si="3"/>
        <v>#DIV/0!</v>
      </c>
      <c r="O50" s="153"/>
    </row>
    <row r="51" spans="1:15" ht="18.75" customHeight="1">
      <c r="A51" s="223">
        <v>46</v>
      </c>
      <c r="B51" s="222" t="s">
        <v>268</v>
      </c>
      <c r="C51" s="220"/>
      <c r="D51" s="220"/>
      <c r="E51" s="220"/>
      <c r="F51" s="264">
        <f>+'2.รับจ่ายPCU'!L53</f>
        <v>0</v>
      </c>
      <c r="G51" s="264">
        <f>+'2.รับจ่ายPCU'!T53</f>
        <v>0</v>
      </c>
      <c r="H51" s="264">
        <f>+'2.รับจ่ายPCU'!M53</f>
        <v>0</v>
      </c>
      <c r="I51" s="264" t="e">
        <f t="shared" si="0"/>
        <v>#DIV/0!</v>
      </c>
      <c r="J51" s="221"/>
      <c r="K51" s="221"/>
      <c r="L51" s="260" t="e">
        <f t="shared" si="1"/>
        <v>#DIV/0!</v>
      </c>
      <c r="M51" s="261">
        <f t="shared" si="2"/>
        <v>0</v>
      </c>
      <c r="N51" s="262" t="e">
        <f t="shared" si="3"/>
        <v>#DIV/0!</v>
      </c>
      <c r="O51" s="153"/>
    </row>
    <row r="52" spans="1:15" ht="18.75" customHeight="1">
      <c r="A52" s="223">
        <v>47</v>
      </c>
      <c r="B52" s="222" t="s">
        <v>269</v>
      </c>
      <c r="C52" s="220"/>
      <c r="D52" s="220"/>
      <c r="E52" s="220"/>
      <c r="F52" s="264">
        <f>+'2.รับจ่ายPCU'!L54</f>
        <v>0</v>
      </c>
      <c r="G52" s="264">
        <f>+'2.รับจ่ายPCU'!T54</f>
        <v>0</v>
      </c>
      <c r="H52" s="264">
        <f>+'2.รับจ่ายPCU'!M54</f>
        <v>0</v>
      </c>
      <c r="I52" s="264" t="e">
        <f t="shared" si="0"/>
        <v>#DIV/0!</v>
      </c>
      <c r="J52" s="221"/>
      <c r="K52" s="221"/>
      <c r="L52" s="260" t="e">
        <f t="shared" si="1"/>
        <v>#DIV/0!</v>
      </c>
      <c r="M52" s="261">
        <f t="shared" si="2"/>
        <v>0</v>
      </c>
      <c r="N52" s="262" t="e">
        <f t="shared" si="3"/>
        <v>#DIV/0!</v>
      </c>
      <c r="O52" s="153"/>
    </row>
    <row r="53" spans="1:15" ht="18.75" customHeight="1">
      <c r="A53" s="223">
        <v>48</v>
      </c>
      <c r="B53" s="222" t="s">
        <v>270</v>
      </c>
      <c r="C53" s="220"/>
      <c r="D53" s="220"/>
      <c r="E53" s="220"/>
      <c r="F53" s="264">
        <f>+'2.รับจ่ายPCU'!L55</f>
        <v>0</v>
      </c>
      <c r="G53" s="264">
        <f>+'2.รับจ่ายPCU'!T55</f>
        <v>0</v>
      </c>
      <c r="H53" s="264">
        <f>+'2.รับจ่ายPCU'!M55</f>
        <v>0</v>
      </c>
      <c r="I53" s="264" t="e">
        <f t="shared" si="0"/>
        <v>#DIV/0!</v>
      </c>
      <c r="J53" s="221"/>
      <c r="K53" s="221"/>
      <c r="L53" s="260" t="e">
        <f t="shared" si="1"/>
        <v>#DIV/0!</v>
      </c>
      <c r="M53" s="261">
        <f t="shared" si="2"/>
        <v>0</v>
      </c>
      <c r="N53" s="262" t="e">
        <f t="shared" si="3"/>
        <v>#DIV/0!</v>
      </c>
      <c r="O53" s="153"/>
    </row>
    <row r="54" spans="1:15" ht="18.75" customHeight="1">
      <c r="A54" s="223">
        <v>49</v>
      </c>
      <c r="B54" s="222" t="s">
        <v>271</v>
      </c>
      <c r="C54" s="220"/>
      <c r="D54" s="220"/>
      <c r="E54" s="220"/>
      <c r="F54" s="264">
        <f>+'2.รับจ่ายPCU'!L56</f>
        <v>0</v>
      </c>
      <c r="G54" s="264">
        <f>+'2.รับจ่ายPCU'!T56</f>
        <v>0</v>
      </c>
      <c r="H54" s="264">
        <f>+'2.รับจ่ายPCU'!M56</f>
        <v>0</v>
      </c>
      <c r="I54" s="264" t="e">
        <f t="shared" si="0"/>
        <v>#DIV/0!</v>
      </c>
      <c r="J54" s="221"/>
      <c r="K54" s="221"/>
      <c r="L54" s="260" t="e">
        <f t="shared" si="1"/>
        <v>#DIV/0!</v>
      </c>
      <c r="M54" s="261">
        <f t="shared" si="2"/>
        <v>0</v>
      </c>
      <c r="N54" s="262" t="e">
        <f t="shared" si="3"/>
        <v>#DIV/0!</v>
      </c>
      <c r="O54" s="153"/>
    </row>
    <row r="55" spans="1:15" ht="18.75" customHeight="1">
      <c r="A55" s="223">
        <v>50</v>
      </c>
      <c r="B55" s="222" t="s">
        <v>272</v>
      </c>
      <c r="C55" s="220"/>
      <c r="D55" s="220"/>
      <c r="E55" s="220"/>
      <c r="F55" s="264">
        <f>+'2.รับจ่ายPCU'!L57</f>
        <v>0</v>
      </c>
      <c r="G55" s="264">
        <f>+'2.รับจ่ายPCU'!T57</f>
        <v>0</v>
      </c>
      <c r="H55" s="264">
        <f>+'2.รับจ่ายPCU'!M57</f>
        <v>0</v>
      </c>
      <c r="I55" s="264" t="e">
        <f t="shared" si="0"/>
        <v>#DIV/0!</v>
      </c>
      <c r="J55" s="221"/>
      <c r="K55" s="221"/>
      <c r="L55" s="260" t="e">
        <f t="shared" si="1"/>
        <v>#DIV/0!</v>
      </c>
      <c r="M55" s="261">
        <f t="shared" si="2"/>
        <v>0</v>
      </c>
      <c r="N55" s="262" t="e">
        <f t="shared" si="3"/>
        <v>#DIV/0!</v>
      </c>
      <c r="O55" s="153"/>
    </row>
    <row r="56" spans="1:15" ht="18.75" customHeight="1">
      <c r="A56" s="229"/>
      <c r="B56" s="230"/>
      <c r="C56" s="231">
        <f>SUM(C42:C55)</f>
        <v>0</v>
      </c>
      <c r="D56" s="231">
        <f aca="true" t="shared" si="5" ref="D56:N56">SUM(D42:D55)</f>
        <v>0</v>
      </c>
      <c r="E56" s="231">
        <f t="shared" si="5"/>
        <v>0</v>
      </c>
      <c r="F56" s="264">
        <f>+'2.รับจ่ายPCU'!L58</f>
        <v>0</v>
      </c>
      <c r="G56" s="264">
        <f>+'2.รับจ่ายPCU'!T58</f>
        <v>0</v>
      </c>
      <c r="H56" s="264">
        <f>+'2.รับจ่ายPCU'!M58</f>
        <v>0</v>
      </c>
      <c r="I56" s="263" t="e">
        <f t="shared" si="5"/>
        <v>#DIV/0!</v>
      </c>
      <c r="J56" s="231">
        <f t="shared" si="5"/>
        <v>0</v>
      </c>
      <c r="K56" s="231">
        <f t="shared" si="5"/>
        <v>0</v>
      </c>
      <c r="L56" s="263" t="e">
        <f t="shared" si="5"/>
        <v>#DIV/0!</v>
      </c>
      <c r="M56" s="263">
        <f t="shared" si="5"/>
        <v>0</v>
      </c>
      <c r="N56" s="263" t="e">
        <f t="shared" si="5"/>
        <v>#DIV/0!</v>
      </c>
      <c r="O56" s="153"/>
    </row>
    <row r="57" spans="1:15" ht="18.75" customHeight="1">
      <c r="A57" s="223">
        <v>51</v>
      </c>
      <c r="B57" s="222" t="s">
        <v>273</v>
      </c>
      <c r="C57" s="220"/>
      <c r="D57" s="220"/>
      <c r="E57" s="220"/>
      <c r="F57" s="264">
        <f>+'2.รับจ่ายPCU'!L59</f>
        <v>0</v>
      </c>
      <c r="G57" s="264">
        <f>+'2.รับจ่ายPCU'!T59</f>
        <v>0</v>
      </c>
      <c r="H57" s="264">
        <f>+'2.รับจ่ายPCU'!M59</f>
        <v>0</v>
      </c>
      <c r="I57" s="264" t="e">
        <f t="shared" si="0"/>
        <v>#DIV/0!</v>
      </c>
      <c r="J57" s="221"/>
      <c r="K57" s="221"/>
      <c r="L57" s="260" t="e">
        <f t="shared" si="1"/>
        <v>#DIV/0!</v>
      </c>
      <c r="M57" s="261">
        <f t="shared" si="2"/>
        <v>0</v>
      </c>
      <c r="N57" s="262" t="e">
        <f t="shared" si="3"/>
        <v>#DIV/0!</v>
      </c>
      <c r="O57" s="153"/>
    </row>
    <row r="58" spans="1:15" ht="18.75" customHeight="1">
      <c r="A58" s="223">
        <v>52</v>
      </c>
      <c r="B58" s="222" t="s">
        <v>274</v>
      </c>
      <c r="C58" s="220"/>
      <c r="D58" s="220"/>
      <c r="E58" s="220"/>
      <c r="F58" s="264">
        <f>+'2.รับจ่ายPCU'!L60</f>
        <v>0</v>
      </c>
      <c r="G58" s="264">
        <f>+'2.รับจ่ายPCU'!T60</f>
        <v>0</v>
      </c>
      <c r="H58" s="264">
        <f>+'2.รับจ่ายPCU'!M60</f>
        <v>0</v>
      </c>
      <c r="I58" s="264" t="e">
        <f t="shared" si="0"/>
        <v>#DIV/0!</v>
      </c>
      <c r="J58" s="221"/>
      <c r="K58" s="221"/>
      <c r="L58" s="260" t="e">
        <f t="shared" si="1"/>
        <v>#DIV/0!</v>
      </c>
      <c r="M58" s="261">
        <f t="shared" si="2"/>
        <v>0</v>
      </c>
      <c r="N58" s="262" t="e">
        <f t="shared" si="3"/>
        <v>#DIV/0!</v>
      </c>
      <c r="O58" s="153"/>
    </row>
    <row r="59" spans="1:15" ht="18.75" customHeight="1">
      <c r="A59" s="223">
        <v>53</v>
      </c>
      <c r="B59" s="222" t="s">
        <v>275</v>
      </c>
      <c r="C59" s="220"/>
      <c r="D59" s="220"/>
      <c r="E59" s="220"/>
      <c r="F59" s="264">
        <f>+'2.รับจ่ายPCU'!L61</f>
        <v>0</v>
      </c>
      <c r="G59" s="264">
        <f>+'2.รับจ่ายPCU'!T61</f>
        <v>0</v>
      </c>
      <c r="H59" s="264">
        <f>+'2.รับจ่ายPCU'!M61</f>
        <v>0</v>
      </c>
      <c r="I59" s="264" t="e">
        <f t="shared" si="0"/>
        <v>#DIV/0!</v>
      </c>
      <c r="J59" s="221"/>
      <c r="K59" s="221"/>
      <c r="L59" s="260" t="e">
        <f t="shared" si="1"/>
        <v>#DIV/0!</v>
      </c>
      <c r="M59" s="261">
        <f t="shared" si="2"/>
        <v>0</v>
      </c>
      <c r="N59" s="262" t="e">
        <f t="shared" si="3"/>
        <v>#DIV/0!</v>
      </c>
      <c r="O59" s="153"/>
    </row>
    <row r="60" spans="1:15" ht="18.75" customHeight="1">
      <c r="A60" s="223">
        <v>54</v>
      </c>
      <c r="B60" s="222" t="s">
        <v>276</v>
      </c>
      <c r="C60" s="220"/>
      <c r="D60" s="220"/>
      <c r="E60" s="220"/>
      <c r="F60" s="264">
        <f>+'2.รับจ่ายPCU'!L62</f>
        <v>0</v>
      </c>
      <c r="G60" s="264">
        <f>+'2.รับจ่ายPCU'!T62</f>
        <v>0</v>
      </c>
      <c r="H60" s="264">
        <f>+'2.รับจ่ายPCU'!M62</f>
        <v>0</v>
      </c>
      <c r="I60" s="264" t="e">
        <f t="shared" si="0"/>
        <v>#DIV/0!</v>
      </c>
      <c r="J60" s="221"/>
      <c r="K60" s="221"/>
      <c r="L60" s="260" t="e">
        <f t="shared" si="1"/>
        <v>#DIV/0!</v>
      </c>
      <c r="M60" s="261">
        <f t="shared" si="2"/>
        <v>0</v>
      </c>
      <c r="N60" s="262" t="e">
        <f t="shared" si="3"/>
        <v>#DIV/0!</v>
      </c>
      <c r="O60" s="153"/>
    </row>
    <row r="61" spans="1:15" ht="18.75" customHeight="1">
      <c r="A61" s="223">
        <v>55</v>
      </c>
      <c r="B61" s="222" t="s">
        <v>277</v>
      </c>
      <c r="C61" s="220"/>
      <c r="D61" s="220"/>
      <c r="E61" s="220"/>
      <c r="F61" s="264">
        <f>+'2.รับจ่ายPCU'!L63</f>
        <v>0</v>
      </c>
      <c r="G61" s="264">
        <f>+'2.รับจ่ายPCU'!T63</f>
        <v>0</v>
      </c>
      <c r="H61" s="264">
        <f>+'2.รับจ่ายPCU'!M63</f>
        <v>0</v>
      </c>
      <c r="I61" s="264" t="e">
        <f t="shared" si="0"/>
        <v>#DIV/0!</v>
      </c>
      <c r="J61" s="221"/>
      <c r="K61" s="221"/>
      <c r="L61" s="260" t="e">
        <f t="shared" si="1"/>
        <v>#DIV/0!</v>
      </c>
      <c r="M61" s="261">
        <f t="shared" si="2"/>
        <v>0</v>
      </c>
      <c r="N61" s="262" t="e">
        <f t="shared" si="3"/>
        <v>#DIV/0!</v>
      </c>
      <c r="O61" s="153"/>
    </row>
    <row r="62" spans="1:15" ht="18.75" customHeight="1">
      <c r="A62" s="223">
        <v>56</v>
      </c>
      <c r="B62" s="222" t="s">
        <v>278</v>
      </c>
      <c r="C62" s="220"/>
      <c r="D62" s="220"/>
      <c r="E62" s="220"/>
      <c r="F62" s="264">
        <f>+'2.รับจ่ายPCU'!L64</f>
        <v>0</v>
      </c>
      <c r="G62" s="264">
        <f>+'2.รับจ่ายPCU'!T64</f>
        <v>0</v>
      </c>
      <c r="H62" s="264">
        <f>+'2.รับจ่ายPCU'!M64</f>
        <v>0</v>
      </c>
      <c r="I62" s="264" t="e">
        <f t="shared" si="0"/>
        <v>#DIV/0!</v>
      </c>
      <c r="J62" s="221"/>
      <c r="K62" s="221"/>
      <c r="L62" s="260" t="e">
        <f t="shared" si="1"/>
        <v>#DIV/0!</v>
      </c>
      <c r="M62" s="261">
        <f t="shared" si="2"/>
        <v>0</v>
      </c>
      <c r="N62" s="262" t="e">
        <f t="shared" si="3"/>
        <v>#DIV/0!</v>
      </c>
      <c r="O62" s="153"/>
    </row>
    <row r="63" spans="1:15" ht="18.75" customHeight="1">
      <c r="A63" s="223">
        <v>57</v>
      </c>
      <c r="B63" s="222" t="s">
        <v>279</v>
      </c>
      <c r="C63" s="220"/>
      <c r="D63" s="220"/>
      <c r="E63" s="220"/>
      <c r="F63" s="264">
        <f>+'2.รับจ่ายPCU'!L65</f>
        <v>0</v>
      </c>
      <c r="G63" s="264">
        <f>+'2.รับจ่ายPCU'!T65</f>
        <v>0</v>
      </c>
      <c r="H63" s="264">
        <f>+'2.รับจ่ายPCU'!M65</f>
        <v>0</v>
      </c>
      <c r="I63" s="264" t="e">
        <f t="shared" si="0"/>
        <v>#DIV/0!</v>
      </c>
      <c r="J63" s="221"/>
      <c r="K63" s="221"/>
      <c r="L63" s="260" t="e">
        <f t="shared" si="1"/>
        <v>#DIV/0!</v>
      </c>
      <c r="M63" s="261">
        <f t="shared" si="2"/>
        <v>0</v>
      </c>
      <c r="N63" s="262" t="e">
        <f t="shared" si="3"/>
        <v>#DIV/0!</v>
      </c>
      <c r="O63" s="153"/>
    </row>
    <row r="64" spans="1:15" ht="18.75" customHeight="1">
      <c r="A64" s="223">
        <v>58</v>
      </c>
      <c r="B64" s="222" t="s">
        <v>280</v>
      </c>
      <c r="C64" s="220"/>
      <c r="D64" s="220"/>
      <c r="E64" s="220"/>
      <c r="F64" s="264">
        <f>+'2.รับจ่ายPCU'!L66</f>
        <v>0</v>
      </c>
      <c r="G64" s="264">
        <f>+'2.รับจ่ายPCU'!T66</f>
        <v>0</v>
      </c>
      <c r="H64" s="264">
        <f>+'2.รับจ่ายPCU'!M66</f>
        <v>0</v>
      </c>
      <c r="I64" s="264" t="e">
        <f t="shared" si="0"/>
        <v>#DIV/0!</v>
      </c>
      <c r="J64" s="221"/>
      <c r="K64" s="221"/>
      <c r="L64" s="260" t="e">
        <f t="shared" si="1"/>
        <v>#DIV/0!</v>
      </c>
      <c r="M64" s="261">
        <f t="shared" si="2"/>
        <v>0</v>
      </c>
      <c r="N64" s="262" t="e">
        <f t="shared" si="3"/>
        <v>#DIV/0!</v>
      </c>
      <c r="O64" s="153"/>
    </row>
    <row r="65" spans="1:15" ht="18.75" customHeight="1">
      <c r="A65" s="223">
        <v>59</v>
      </c>
      <c r="B65" s="222" t="s">
        <v>281</v>
      </c>
      <c r="C65" s="220"/>
      <c r="D65" s="220"/>
      <c r="E65" s="220"/>
      <c r="F65" s="264">
        <f>+'2.รับจ่ายPCU'!L67</f>
        <v>0</v>
      </c>
      <c r="G65" s="264">
        <f>+'2.รับจ่ายPCU'!T67</f>
        <v>0</v>
      </c>
      <c r="H65" s="264">
        <f>+'2.รับจ่ายPCU'!M67</f>
        <v>0</v>
      </c>
      <c r="I65" s="264" t="e">
        <f t="shared" si="0"/>
        <v>#DIV/0!</v>
      </c>
      <c r="J65" s="221"/>
      <c r="K65" s="221"/>
      <c r="L65" s="260" t="e">
        <f t="shared" si="1"/>
        <v>#DIV/0!</v>
      </c>
      <c r="M65" s="261">
        <f t="shared" si="2"/>
        <v>0</v>
      </c>
      <c r="N65" s="262" t="e">
        <f t="shared" si="3"/>
        <v>#DIV/0!</v>
      </c>
      <c r="O65" s="153"/>
    </row>
    <row r="66" spans="1:15" ht="18.75" customHeight="1">
      <c r="A66" s="223">
        <v>60</v>
      </c>
      <c r="B66" s="222" t="s">
        <v>282</v>
      </c>
      <c r="C66" s="220"/>
      <c r="D66" s="220"/>
      <c r="E66" s="220"/>
      <c r="F66" s="264">
        <f>+'2.รับจ่ายPCU'!L68</f>
        <v>0</v>
      </c>
      <c r="G66" s="264">
        <f>+'2.รับจ่ายPCU'!T68</f>
        <v>0</v>
      </c>
      <c r="H66" s="264">
        <f>+'2.รับจ่ายPCU'!M68</f>
        <v>0</v>
      </c>
      <c r="I66" s="264" t="e">
        <f t="shared" si="0"/>
        <v>#DIV/0!</v>
      </c>
      <c r="J66" s="221"/>
      <c r="K66" s="221"/>
      <c r="L66" s="260" t="e">
        <f t="shared" si="1"/>
        <v>#DIV/0!</v>
      </c>
      <c r="M66" s="261">
        <f t="shared" si="2"/>
        <v>0</v>
      </c>
      <c r="N66" s="262" t="e">
        <f t="shared" si="3"/>
        <v>#DIV/0!</v>
      </c>
      <c r="O66" s="153"/>
    </row>
    <row r="67" spans="1:15" ht="18.75" customHeight="1">
      <c r="A67" s="223">
        <v>61</v>
      </c>
      <c r="B67" s="222" t="s">
        <v>283</v>
      </c>
      <c r="C67" s="220"/>
      <c r="D67" s="220"/>
      <c r="E67" s="220"/>
      <c r="F67" s="264">
        <f>+'2.รับจ่ายPCU'!L69</f>
        <v>0</v>
      </c>
      <c r="G67" s="264">
        <f>+'2.รับจ่ายPCU'!T69</f>
        <v>0</v>
      </c>
      <c r="H67" s="264">
        <f>+'2.รับจ่ายPCU'!M69</f>
        <v>0</v>
      </c>
      <c r="I67" s="264" t="e">
        <f t="shared" si="0"/>
        <v>#DIV/0!</v>
      </c>
      <c r="J67" s="221"/>
      <c r="K67" s="221"/>
      <c r="L67" s="260" t="e">
        <f t="shared" si="1"/>
        <v>#DIV/0!</v>
      </c>
      <c r="M67" s="261">
        <f t="shared" si="2"/>
        <v>0</v>
      </c>
      <c r="N67" s="262" t="e">
        <f t="shared" si="3"/>
        <v>#DIV/0!</v>
      </c>
      <c r="O67" s="153"/>
    </row>
    <row r="68" spans="1:15" ht="18.75" customHeight="1">
      <c r="A68" s="223">
        <v>62</v>
      </c>
      <c r="B68" s="277" t="s">
        <v>284</v>
      </c>
      <c r="C68" s="268">
        <v>152268.3</v>
      </c>
      <c r="D68" s="268">
        <v>0</v>
      </c>
      <c r="E68" s="268">
        <v>233969.94</v>
      </c>
      <c r="F68" s="264">
        <f>+'2.รับจ่ายPCU'!L70</f>
        <v>181141.35</v>
      </c>
      <c r="G68" s="264">
        <f>+'2.รับจ่ายPCU'!T70</f>
        <v>244676.91999999998</v>
      </c>
      <c r="H68" s="264">
        <f>+'2.รับจ่ายPCU'!M70</f>
        <v>0</v>
      </c>
      <c r="I68" s="265">
        <f>(H68*100)/G68</f>
        <v>0</v>
      </c>
      <c r="J68" s="221"/>
      <c r="K68" s="221"/>
      <c r="L68" s="266">
        <f t="shared" si="1"/>
        <v>0.740328715924657</v>
      </c>
      <c r="M68" s="265">
        <f t="shared" si="2"/>
        <v>88732.73000000004</v>
      </c>
      <c r="N68" s="267">
        <f t="shared" si="3"/>
        <v>1.8132631798700107</v>
      </c>
      <c r="O68" s="153"/>
    </row>
    <row r="69" spans="1:15" ht="18.75" customHeight="1">
      <c r="A69" s="223">
        <v>63</v>
      </c>
      <c r="B69" s="222" t="s">
        <v>285</v>
      </c>
      <c r="C69" s="220"/>
      <c r="D69" s="220"/>
      <c r="E69" s="220"/>
      <c r="F69" s="264">
        <f>+'2.รับจ่ายPCU'!L71</f>
        <v>0</v>
      </c>
      <c r="G69" s="264">
        <f>+'2.รับจ่ายPCU'!T71</f>
        <v>0</v>
      </c>
      <c r="H69" s="264">
        <f>+'2.รับจ่ายPCU'!M71</f>
        <v>0</v>
      </c>
      <c r="I69" s="264" t="e">
        <f t="shared" si="0"/>
        <v>#DIV/0!</v>
      </c>
      <c r="J69" s="221"/>
      <c r="K69" s="221"/>
      <c r="L69" s="260" t="e">
        <f t="shared" si="1"/>
        <v>#DIV/0!</v>
      </c>
      <c r="M69" s="261">
        <f t="shared" si="2"/>
        <v>0</v>
      </c>
      <c r="N69" s="262" t="e">
        <f t="shared" si="3"/>
        <v>#DIV/0!</v>
      </c>
      <c r="O69" s="153"/>
    </row>
    <row r="70" spans="1:15" ht="18.75" customHeight="1">
      <c r="A70" s="223">
        <v>64</v>
      </c>
      <c r="B70" s="222" t="s">
        <v>286</v>
      </c>
      <c r="C70" s="220"/>
      <c r="D70" s="220"/>
      <c r="E70" s="220"/>
      <c r="F70" s="264">
        <f>+'2.รับจ่ายPCU'!L72</f>
        <v>0</v>
      </c>
      <c r="G70" s="264">
        <f>+'2.รับจ่ายPCU'!T72</f>
        <v>0</v>
      </c>
      <c r="H70" s="264">
        <f>+'2.รับจ่ายPCU'!M72</f>
        <v>0</v>
      </c>
      <c r="I70" s="264" t="e">
        <f t="shared" si="0"/>
        <v>#DIV/0!</v>
      </c>
      <c r="J70" s="221"/>
      <c r="K70" s="221"/>
      <c r="L70" s="260" t="e">
        <f t="shared" si="1"/>
        <v>#DIV/0!</v>
      </c>
      <c r="M70" s="261">
        <f t="shared" si="2"/>
        <v>0</v>
      </c>
      <c r="N70" s="262" t="e">
        <f t="shared" si="3"/>
        <v>#DIV/0!</v>
      </c>
      <c r="O70" s="153"/>
    </row>
    <row r="71" spans="1:15" ht="18.75" customHeight="1">
      <c r="A71" s="229"/>
      <c r="B71" s="230"/>
      <c r="C71" s="231">
        <f>SUM(C57:C70)</f>
        <v>152268.3</v>
      </c>
      <c r="D71" s="231">
        <f aca="true" t="shared" si="6" ref="D71:N71">SUM(D57:D70)</f>
        <v>0</v>
      </c>
      <c r="E71" s="231">
        <f t="shared" si="6"/>
        <v>233969.94</v>
      </c>
      <c r="F71" s="264">
        <f>+'2.รับจ่ายPCU'!L73</f>
        <v>181141.35</v>
      </c>
      <c r="G71" s="264">
        <f>+'2.รับจ่ายPCU'!T73</f>
        <v>244676.91999999998</v>
      </c>
      <c r="H71" s="264">
        <f>+'2.รับจ่ายPCU'!M73</f>
        <v>0</v>
      </c>
      <c r="I71" s="263" t="e">
        <f t="shared" si="6"/>
        <v>#DIV/0!</v>
      </c>
      <c r="J71" s="231">
        <f t="shared" si="6"/>
        <v>0</v>
      </c>
      <c r="K71" s="231">
        <f t="shared" si="6"/>
        <v>0</v>
      </c>
      <c r="L71" s="263" t="e">
        <f t="shared" si="6"/>
        <v>#DIV/0!</v>
      </c>
      <c r="M71" s="263">
        <f t="shared" si="6"/>
        <v>88732.73000000004</v>
      </c>
      <c r="N71" s="263" t="e">
        <f t="shared" si="6"/>
        <v>#DIV/0!</v>
      </c>
      <c r="O71" s="153"/>
    </row>
    <row r="72" spans="1:15" ht="18.75" customHeight="1">
      <c r="A72" s="223">
        <v>65</v>
      </c>
      <c r="B72" s="222" t="s">
        <v>287</v>
      </c>
      <c r="C72" s="220"/>
      <c r="D72" s="220"/>
      <c r="E72" s="220"/>
      <c r="F72" s="264">
        <f>+'2.รับจ่ายPCU'!L74</f>
        <v>0</v>
      </c>
      <c r="G72" s="264">
        <f>+'2.รับจ่ายPCU'!T74</f>
        <v>0</v>
      </c>
      <c r="H72" s="264">
        <f>+'2.รับจ่ายPCU'!M74</f>
        <v>0</v>
      </c>
      <c r="I72" s="264" t="e">
        <f t="shared" si="0"/>
        <v>#DIV/0!</v>
      </c>
      <c r="J72" s="221"/>
      <c r="K72" s="221"/>
      <c r="L72" s="260" t="e">
        <f t="shared" si="1"/>
        <v>#DIV/0!</v>
      </c>
      <c r="M72" s="261">
        <f t="shared" si="2"/>
        <v>0</v>
      </c>
      <c r="N72" s="262" t="e">
        <f t="shared" si="3"/>
        <v>#DIV/0!</v>
      </c>
      <c r="O72" s="153"/>
    </row>
    <row r="73" spans="1:15" ht="18.75" customHeight="1">
      <c r="A73" s="223">
        <v>66</v>
      </c>
      <c r="B73" s="222" t="s">
        <v>288</v>
      </c>
      <c r="C73" s="220"/>
      <c r="D73" s="220"/>
      <c r="E73" s="220"/>
      <c r="F73" s="264">
        <f>+'2.รับจ่ายPCU'!L75</f>
        <v>0</v>
      </c>
      <c r="G73" s="264">
        <f>+'2.รับจ่ายPCU'!T75</f>
        <v>0</v>
      </c>
      <c r="H73" s="264">
        <f>+'2.รับจ่ายPCU'!M75</f>
        <v>0</v>
      </c>
      <c r="I73" s="264" t="e">
        <f aca="true" t="shared" si="7" ref="I73:I138">(H73*100)/G73</f>
        <v>#DIV/0!</v>
      </c>
      <c r="J73" s="221"/>
      <c r="K73" s="221"/>
      <c r="L73" s="260" t="e">
        <f aca="true" t="shared" si="8" ref="L73:L138">F73/G73</f>
        <v>#DIV/0!</v>
      </c>
      <c r="M73" s="261">
        <f aca="true" t="shared" si="9" ref="M73:M138">C73+F73-G73</f>
        <v>0</v>
      </c>
      <c r="N73" s="262" t="e">
        <f aca="true" t="shared" si="10" ref="N73:N138">M73/(G73/5)</f>
        <v>#DIV/0!</v>
      </c>
      <c r="O73" s="153"/>
    </row>
    <row r="74" spans="1:15" ht="18.75" customHeight="1">
      <c r="A74" s="223">
        <v>67</v>
      </c>
      <c r="B74" s="222" t="s">
        <v>289</v>
      </c>
      <c r="C74" s="220"/>
      <c r="D74" s="220"/>
      <c r="E74" s="220"/>
      <c r="F74" s="264">
        <f>+'2.รับจ่ายPCU'!L76</f>
        <v>0</v>
      </c>
      <c r="G74" s="264">
        <f>+'2.รับจ่ายPCU'!T76</f>
        <v>0</v>
      </c>
      <c r="H74" s="264">
        <f>+'2.รับจ่ายPCU'!M76</f>
        <v>0</v>
      </c>
      <c r="I74" s="264" t="e">
        <f t="shared" si="7"/>
        <v>#DIV/0!</v>
      </c>
      <c r="J74" s="221"/>
      <c r="K74" s="221"/>
      <c r="L74" s="260" t="e">
        <f t="shared" si="8"/>
        <v>#DIV/0!</v>
      </c>
      <c r="M74" s="261">
        <f t="shared" si="9"/>
        <v>0</v>
      </c>
      <c r="N74" s="262" t="e">
        <f t="shared" si="10"/>
        <v>#DIV/0!</v>
      </c>
      <c r="O74" s="153"/>
    </row>
    <row r="75" spans="1:15" ht="18.75" customHeight="1">
      <c r="A75" s="223">
        <v>68</v>
      </c>
      <c r="B75" s="222" t="s">
        <v>290</v>
      </c>
      <c r="C75" s="220"/>
      <c r="D75" s="220"/>
      <c r="E75" s="220"/>
      <c r="F75" s="264">
        <f>+'2.รับจ่ายPCU'!L77</f>
        <v>0</v>
      </c>
      <c r="G75" s="264">
        <f>+'2.รับจ่ายPCU'!T77</f>
        <v>0</v>
      </c>
      <c r="H75" s="264">
        <f>+'2.รับจ่ายPCU'!M77</f>
        <v>0</v>
      </c>
      <c r="I75" s="264" t="e">
        <f t="shared" si="7"/>
        <v>#DIV/0!</v>
      </c>
      <c r="J75" s="221"/>
      <c r="K75" s="221"/>
      <c r="L75" s="260" t="e">
        <f t="shared" si="8"/>
        <v>#DIV/0!</v>
      </c>
      <c r="M75" s="261">
        <f t="shared" si="9"/>
        <v>0</v>
      </c>
      <c r="N75" s="262" t="e">
        <f t="shared" si="10"/>
        <v>#DIV/0!</v>
      </c>
      <c r="O75" s="153"/>
    </row>
    <row r="76" spans="1:15" ht="18.75" customHeight="1">
      <c r="A76" s="223">
        <v>69</v>
      </c>
      <c r="B76" s="222" t="s">
        <v>291</v>
      </c>
      <c r="C76" s="220"/>
      <c r="D76" s="220"/>
      <c r="E76" s="220"/>
      <c r="F76" s="264">
        <f>+'2.รับจ่ายPCU'!L78</f>
        <v>0</v>
      </c>
      <c r="G76" s="264">
        <f>+'2.รับจ่ายPCU'!T78</f>
        <v>0</v>
      </c>
      <c r="H76" s="264">
        <f>+'2.รับจ่ายPCU'!M78</f>
        <v>0</v>
      </c>
      <c r="I76" s="264" t="e">
        <f t="shared" si="7"/>
        <v>#DIV/0!</v>
      </c>
      <c r="J76" s="221"/>
      <c r="K76" s="221"/>
      <c r="L76" s="260" t="e">
        <f t="shared" si="8"/>
        <v>#DIV/0!</v>
      </c>
      <c r="M76" s="261">
        <f t="shared" si="9"/>
        <v>0</v>
      </c>
      <c r="N76" s="262" t="e">
        <f t="shared" si="10"/>
        <v>#DIV/0!</v>
      </c>
      <c r="O76" s="153"/>
    </row>
    <row r="77" spans="1:15" ht="18.75" customHeight="1">
      <c r="A77" s="223">
        <v>70</v>
      </c>
      <c r="B77" s="222" t="s">
        <v>292</v>
      </c>
      <c r="C77" s="220"/>
      <c r="D77" s="220"/>
      <c r="E77" s="220"/>
      <c r="F77" s="264">
        <f>+'2.รับจ่ายPCU'!L79</f>
        <v>0</v>
      </c>
      <c r="G77" s="264">
        <f>+'2.รับจ่ายPCU'!T79</f>
        <v>0</v>
      </c>
      <c r="H77" s="264">
        <f>+'2.รับจ่ายPCU'!M79</f>
        <v>0</v>
      </c>
      <c r="I77" s="264" t="e">
        <f t="shared" si="7"/>
        <v>#DIV/0!</v>
      </c>
      <c r="J77" s="221"/>
      <c r="K77" s="221"/>
      <c r="L77" s="260" t="e">
        <f t="shared" si="8"/>
        <v>#DIV/0!</v>
      </c>
      <c r="M77" s="261">
        <f t="shared" si="9"/>
        <v>0</v>
      </c>
      <c r="N77" s="262" t="e">
        <f t="shared" si="10"/>
        <v>#DIV/0!</v>
      </c>
      <c r="O77" s="153"/>
    </row>
    <row r="78" spans="1:15" ht="18.75" customHeight="1">
      <c r="A78" s="223">
        <v>71</v>
      </c>
      <c r="B78" s="222" t="s">
        <v>293</v>
      </c>
      <c r="C78" s="220"/>
      <c r="D78" s="220"/>
      <c r="E78" s="220"/>
      <c r="F78" s="264">
        <f>+'2.รับจ่ายPCU'!L80</f>
        <v>0</v>
      </c>
      <c r="G78" s="264">
        <f>+'2.รับจ่ายPCU'!T80</f>
        <v>0</v>
      </c>
      <c r="H78" s="264">
        <f>+'2.รับจ่ายPCU'!M80</f>
        <v>0</v>
      </c>
      <c r="I78" s="264" t="e">
        <f t="shared" si="7"/>
        <v>#DIV/0!</v>
      </c>
      <c r="J78" s="221"/>
      <c r="K78" s="221"/>
      <c r="L78" s="260" t="e">
        <f t="shared" si="8"/>
        <v>#DIV/0!</v>
      </c>
      <c r="M78" s="261">
        <f t="shared" si="9"/>
        <v>0</v>
      </c>
      <c r="N78" s="262" t="e">
        <f t="shared" si="10"/>
        <v>#DIV/0!</v>
      </c>
      <c r="O78" s="153"/>
    </row>
    <row r="79" spans="1:15" ht="18.75" customHeight="1">
      <c r="A79" s="223">
        <v>72</v>
      </c>
      <c r="B79" s="222" t="s">
        <v>294</v>
      </c>
      <c r="C79" s="220"/>
      <c r="D79" s="220"/>
      <c r="E79" s="220"/>
      <c r="F79" s="264">
        <f>+'2.รับจ่ายPCU'!L81</f>
        <v>0</v>
      </c>
      <c r="G79" s="264">
        <f>+'2.รับจ่ายPCU'!T81</f>
        <v>0</v>
      </c>
      <c r="H79" s="264">
        <f>+'2.รับจ่ายPCU'!M81</f>
        <v>0</v>
      </c>
      <c r="I79" s="264" t="e">
        <f t="shared" si="7"/>
        <v>#DIV/0!</v>
      </c>
      <c r="J79" s="221"/>
      <c r="K79" s="221"/>
      <c r="L79" s="260" t="e">
        <f t="shared" si="8"/>
        <v>#DIV/0!</v>
      </c>
      <c r="M79" s="261">
        <f t="shared" si="9"/>
        <v>0</v>
      </c>
      <c r="N79" s="262" t="e">
        <f t="shared" si="10"/>
        <v>#DIV/0!</v>
      </c>
      <c r="O79" s="153"/>
    </row>
    <row r="80" spans="1:15" ht="18.75" customHeight="1">
      <c r="A80" s="223">
        <v>73</v>
      </c>
      <c r="B80" s="222" t="s">
        <v>295</v>
      </c>
      <c r="C80" s="220"/>
      <c r="D80" s="220"/>
      <c r="E80" s="220"/>
      <c r="F80" s="264">
        <f>+'2.รับจ่ายPCU'!L82</f>
        <v>0</v>
      </c>
      <c r="G80" s="264">
        <f>+'2.รับจ่ายPCU'!T82</f>
        <v>0</v>
      </c>
      <c r="H80" s="264">
        <f>+'2.รับจ่ายPCU'!M82</f>
        <v>0</v>
      </c>
      <c r="I80" s="264" t="e">
        <f t="shared" si="7"/>
        <v>#DIV/0!</v>
      </c>
      <c r="J80" s="221"/>
      <c r="K80" s="221"/>
      <c r="L80" s="260" t="e">
        <f t="shared" si="8"/>
        <v>#DIV/0!</v>
      </c>
      <c r="M80" s="261">
        <f t="shared" si="9"/>
        <v>0</v>
      </c>
      <c r="N80" s="262" t="e">
        <f t="shared" si="10"/>
        <v>#DIV/0!</v>
      </c>
      <c r="O80" s="153"/>
    </row>
    <row r="81" spans="1:15" ht="18.75" customHeight="1">
      <c r="A81" s="223">
        <v>74</v>
      </c>
      <c r="B81" s="222" t="s">
        <v>296</v>
      </c>
      <c r="C81" s="220"/>
      <c r="D81" s="220"/>
      <c r="E81" s="220"/>
      <c r="F81" s="264">
        <f>+'2.รับจ่ายPCU'!L83</f>
        <v>0</v>
      </c>
      <c r="G81" s="264">
        <f>+'2.รับจ่ายPCU'!T83</f>
        <v>0</v>
      </c>
      <c r="H81" s="264">
        <f>+'2.รับจ่ายPCU'!M83</f>
        <v>0</v>
      </c>
      <c r="I81" s="264" t="e">
        <f t="shared" si="7"/>
        <v>#DIV/0!</v>
      </c>
      <c r="J81" s="221"/>
      <c r="K81" s="221"/>
      <c r="L81" s="260" t="e">
        <f t="shared" si="8"/>
        <v>#DIV/0!</v>
      </c>
      <c r="M81" s="261">
        <f t="shared" si="9"/>
        <v>0</v>
      </c>
      <c r="N81" s="262" t="e">
        <f t="shared" si="10"/>
        <v>#DIV/0!</v>
      </c>
      <c r="O81" s="153"/>
    </row>
    <row r="82" spans="1:15" ht="18.75" customHeight="1">
      <c r="A82" s="223">
        <v>75</v>
      </c>
      <c r="B82" s="222" t="s">
        <v>297</v>
      </c>
      <c r="C82" s="220"/>
      <c r="D82" s="220"/>
      <c r="E82" s="220"/>
      <c r="F82" s="264">
        <f>+'2.รับจ่ายPCU'!L84</f>
        <v>0</v>
      </c>
      <c r="G82" s="264">
        <f>+'2.รับจ่ายPCU'!T84</f>
        <v>0</v>
      </c>
      <c r="H82" s="264">
        <f>+'2.รับจ่ายPCU'!M84</f>
        <v>0</v>
      </c>
      <c r="I82" s="264" t="e">
        <f t="shared" si="7"/>
        <v>#DIV/0!</v>
      </c>
      <c r="J82" s="221"/>
      <c r="K82" s="221"/>
      <c r="L82" s="260" t="e">
        <f t="shared" si="8"/>
        <v>#DIV/0!</v>
      </c>
      <c r="M82" s="261">
        <f t="shared" si="9"/>
        <v>0</v>
      </c>
      <c r="N82" s="262" t="e">
        <f t="shared" si="10"/>
        <v>#DIV/0!</v>
      </c>
      <c r="O82" s="153"/>
    </row>
    <row r="83" spans="1:15" ht="18.75" customHeight="1">
      <c r="A83" s="223">
        <v>76</v>
      </c>
      <c r="B83" s="222" t="s">
        <v>298</v>
      </c>
      <c r="C83" s="220"/>
      <c r="D83" s="220"/>
      <c r="E83" s="220"/>
      <c r="F83" s="264">
        <f>+'2.รับจ่ายPCU'!L85</f>
        <v>0</v>
      </c>
      <c r="G83" s="264">
        <f>+'2.รับจ่ายPCU'!T85</f>
        <v>0</v>
      </c>
      <c r="H83" s="264">
        <f>+'2.รับจ่ายPCU'!M85</f>
        <v>0</v>
      </c>
      <c r="I83" s="264" t="e">
        <f t="shared" si="7"/>
        <v>#DIV/0!</v>
      </c>
      <c r="J83" s="221"/>
      <c r="K83" s="221"/>
      <c r="L83" s="260" t="e">
        <f t="shared" si="8"/>
        <v>#DIV/0!</v>
      </c>
      <c r="M83" s="261">
        <f t="shared" si="9"/>
        <v>0</v>
      </c>
      <c r="N83" s="262" t="e">
        <f t="shared" si="10"/>
        <v>#DIV/0!</v>
      </c>
      <c r="O83" s="153"/>
    </row>
    <row r="84" spans="1:15" ht="18.75" customHeight="1">
      <c r="A84" s="223">
        <v>77</v>
      </c>
      <c r="B84" s="222" t="s">
        <v>299</v>
      </c>
      <c r="C84" s="220"/>
      <c r="D84" s="220"/>
      <c r="E84" s="220"/>
      <c r="F84" s="264">
        <f>+'2.รับจ่ายPCU'!L86</f>
        <v>0</v>
      </c>
      <c r="G84" s="264">
        <f>+'2.รับจ่ายPCU'!T86</f>
        <v>0</v>
      </c>
      <c r="H84" s="264">
        <f>+'2.รับจ่ายPCU'!M86</f>
        <v>0</v>
      </c>
      <c r="I84" s="264" t="e">
        <f t="shared" si="7"/>
        <v>#DIV/0!</v>
      </c>
      <c r="J84" s="221"/>
      <c r="K84" s="221"/>
      <c r="L84" s="260" t="e">
        <f t="shared" si="8"/>
        <v>#DIV/0!</v>
      </c>
      <c r="M84" s="261">
        <f t="shared" si="9"/>
        <v>0</v>
      </c>
      <c r="N84" s="262" t="e">
        <f t="shared" si="10"/>
        <v>#DIV/0!</v>
      </c>
      <c r="O84" s="153"/>
    </row>
    <row r="85" spans="1:15" ht="18.75" customHeight="1">
      <c r="A85" s="223">
        <v>78</v>
      </c>
      <c r="B85" s="222" t="s">
        <v>300</v>
      </c>
      <c r="C85" s="220"/>
      <c r="D85" s="220"/>
      <c r="E85" s="220"/>
      <c r="F85" s="264">
        <f>+'2.รับจ่ายPCU'!L87</f>
        <v>0</v>
      </c>
      <c r="G85" s="264">
        <f>+'2.รับจ่ายPCU'!T87</f>
        <v>0</v>
      </c>
      <c r="H85" s="264">
        <f>+'2.รับจ่ายPCU'!M87</f>
        <v>0</v>
      </c>
      <c r="I85" s="264" t="e">
        <f t="shared" si="7"/>
        <v>#DIV/0!</v>
      </c>
      <c r="J85" s="221"/>
      <c r="K85" s="221"/>
      <c r="L85" s="260" t="e">
        <f t="shared" si="8"/>
        <v>#DIV/0!</v>
      </c>
      <c r="M85" s="261">
        <f t="shared" si="9"/>
        <v>0</v>
      </c>
      <c r="N85" s="262" t="e">
        <f t="shared" si="10"/>
        <v>#DIV/0!</v>
      </c>
      <c r="O85" s="153"/>
    </row>
    <row r="86" spans="1:15" ht="18.75" customHeight="1">
      <c r="A86" s="223">
        <v>79</v>
      </c>
      <c r="B86" s="222" t="s">
        <v>301</v>
      </c>
      <c r="C86" s="220"/>
      <c r="D86" s="220"/>
      <c r="E86" s="220"/>
      <c r="F86" s="264">
        <f>+'2.รับจ่ายPCU'!L88</f>
        <v>0</v>
      </c>
      <c r="G86" s="264">
        <f>+'2.รับจ่ายPCU'!T88</f>
        <v>0</v>
      </c>
      <c r="H86" s="264">
        <f>+'2.รับจ่ายPCU'!M88</f>
        <v>0</v>
      </c>
      <c r="I86" s="264" t="e">
        <f t="shared" si="7"/>
        <v>#DIV/0!</v>
      </c>
      <c r="J86" s="221"/>
      <c r="K86" s="221"/>
      <c r="L86" s="260" t="e">
        <f t="shared" si="8"/>
        <v>#DIV/0!</v>
      </c>
      <c r="M86" s="261">
        <f t="shared" si="9"/>
        <v>0</v>
      </c>
      <c r="N86" s="262" t="e">
        <f t="shared" si="10"/>
        <v>#DIV/0!</v>
      </c>
      <c r="O86" s="153"/>
    </row>
    <row r="87" spans="1:15" ht="18.75" customHeight="1">
      <c r="A87" s="223">
        <v>80</v>
      </c>
      <c r="B87" s="222" t="s">
        <v>302</v>
      </c>
      <c r="C87" s="220"/>
      <c r="D87" s="220"/>
      <c r="E87" s="220"/>
      <c r="F87" s="264">
        <f>+'2.รับจ่ายPCU'!L89</f>
        <v>0</v>
      </c>
      <c r="G87" s="264">
        <f>+'2.รับจ่ายPCU'!T89</f>
        <v>0</v>
      </c>
      <c r="H87" s="264">
        <f>+'2.รับจ่ายPCU'!M89</f>
        <v>0</v>
      </c>
      <c r="I87" s="264" t="e">
        <f t="shared" si="7"/>
        <v>#DIV/0!</v>
      </c>
      <c r="J87" s="221"/>
      <c r="K87" s="221"/>
      <c r="L87" s="260" t="e">
        <f t="shared" si="8"/>
        <v>#DIV/0!</v>
      </c>
      <c r="M87" s="261">
        <f t="shared" si="9"/>
        <v>0</v>
      </c>
      <c r="N87" s="262" t="e">
        <f t="shared" si="10"/>
        <v>#DIV/0!</v>
      </c>
      <c r="O87" s="153"/>
    </row>
    <row r="88" spans="1:15" ht="18.75" customHeight="1">
      <c r="A88" s="223">
        <v>81</v>
      </c>
      <c r="B88" s="222" t="s">
        <v>303</v>
      </c>
      <c r="C88" s="220"/>
      <c r="D88" s="220"/>
      <c r="E88" s="220"/>
      <c r="F88" s="264">
        <f>+'2.รับจ่ายPCU'!L90</f>
        <v>0</v>
      </c>
      <c r="G88" s="264">
        <f>+'2.รับจ่ายPCU'!T90</f>
        <v>0</v>
      </c>
      <c r="H88" s="264">
        <f>+'2.รับจ่ายPCU'!M90</f>
        <v>0</v>
      </c>
      <c r="I88" s="264" t="e">
        <f t="shared" si="7"/>
        <v>#DIV/0!</v>
      </c>
      <c r="J88" s="221"/>
      <c r="K88" s="221"/>
      <c r="L88" s="260" t="e">
        <f t="shared" si="8"/>
        <v>#DIV/0!</v>
      </c>
      <c r="M88" s="261">
        <f t="shared" si="9"/>
        <v>0</v>
      </c>
      <c r="N88" s="262" t="e">
        <f t="shared" si="10"/>
        <v>#DIV/0!</v>
      </c>
      <c r="O88" s="153"/>
    </row>
    <row r="89" spans="1:15" ht="18.75" customHeight="1">
      <c r="A89" s="223">
        <v>82</v>
      </c>
      <c r="B89" s="222" t="s">
        <v>304</v>
      </c>
      <c r="C89" s="220"/>
      <c r="D89" s="220"/>
      <c r="E89" s="220"/>
      <c r="F89" s="264">
        <f>+'2.รับจ่ายPCU'!L91</f>
        <v>0</v>
      </c>
      <c r="G89" s="264">
        <f>+'2.รับจ่ายPCU'!T91</f>
        <v>0</v>
      </c>
      <c r="H89" s="264">
        <f>+'2.รับจ่ายPCU'!M91</f>
        <v>0</v>
      </c>
      <c r="I89" s="264" t="e">
        <f t="shared" si="7"/>
        <v>#DIV/0!</v>
      </c>
      <c r="J89" s="221"/>
      <c r="K89" s="221"/>
      <c r="L89" s="260" t="e">
        <f t="shared" si="8"/>
        <v>#DIV/0!</v>
      </c>
      <c r="M89" s="261">
        <f t="shared" si="9"/>
        <v>0</v>
      </c>
      <c r="N89" s="262" t="e">
        <f t="shared" si="10"/>
        <v>#DIV/0!</v>
      </c>
      <c r="O89" s="153"/>
    </row>
    <row r="90" spans="1:15" ht="18.75" customHeight="1">
      <c r="A90" s="223">
        <v>83</v>
      </c>
      <c r="B90" s="222" t="s">
        <v>305</v>
      </c>
      <c r="C90" s="220"/>
      <c r="D90" s="220"/>
      <c r="E90" s="220"/>
      <c r="F90" s="264">
        <f>+'2.รับจ่ายPCU'!L92</f>
        <v>0</v>
      </c>
      <c r="G90" s="264">
        <f>+'2.รับจ่ายPCU'!T92</f>
        <v>0</v>
      </c>
      <c r="H90" s="264">
        <f>+'2.รับจ่ายPCU'!M92</f>
        <v>0</v>
      </c>
      <c r="I90" s="264" t="e">
        <f t="shared" si="7"/>
        <v>#DIV/0!</v>
      </c>
      <c r="J90" s="221"/>
      <c r="K90" s="221"/>
      <c r="L90" s="260" t="e">
        <f t="shared" si="8"/>
        <v>#DIV/0!</v>
      </c>
      <c r="M90" s="261">
        <f t="shared" si="9"/>
        <v>0</v>
      </c>
      <c r="N90" s="262" t="e">
        <f t="shared" si="10"/>
        <v>#DIV/0!</v>
      </c>
      <c r="O90" s="153"/>
    </row>
    <row r="91" spans="1:15" ht="18.75" customHeight="1">
      <c r="A91" s="223">
        <v>84</v>
      </c>
      <c r="B91" s="222" t="s">
        <v>306</v>
      </c>
      <c r="C91" s="220"/>
      <c r="D91" s="220"/>
      <c r="E91" s="220"/>
      <c r="F91" s="264">
        <f>+'2.รับจ่ายPCU'!L93</f>
        <v>0</v>
      </c>
      <c r="G91" s="264">
        <f>+'2.รับจ่ายPCU'!T93</f>
        <v>0</v>
      </c>
      <c r="H91" s="264">
        <f>+'2.รับจ่ายPCU'!M93</f>
        <v>0</v>
      </c>
      <c r="I91" s="264" t="e">
        <f t="shared" si="7"/>
        <v>#DIV/0!</v>
      </c>
      <c r="J91" s="221"/>
      <c r="K91" s="221"/>
      <c r="L91" s="260" t="e">
        <f t="shared" si="8"/>
        <v>#DIV/0!</v>
      </c>
      <c r="M91" s="261">
        <f t="shared" si="9"/>
        <v>0</v>
      </c>
      <c r="N91" s="262" t="e">
        <f t="shared" si="10"/>
        <v>#DIV/0!</v>
      </c>
      <c r="O91" s="153"/>
    </row>
    <row r="92" spans="1:15" ht="18.75" customHeight="1">
      <c r="A92" s="223">
        <v>85</v>
      </c>
      <c r="B92" s="222" t="s">
        <v>307</v>
      </c>
      <c r="C92" s="220"/>
      <c r="D92" s="220"/>
      <c r="E92" s="220"/>
      <c r="F92" s="264">
        <f>+'2.รับจ่ายPCU'!L94</f>
        <v>0</v>
      </c>
      <c r="G92" s="264">
        <f>+'2.รับจ่ายPCU'!T94</f>
        <v>0</v>
      </c>
      <c r="H92" s="264">
        <f>+'2.รับจ่ายPCU'!M94</f>
        <v>0</v>
      </c>
      <c r="I92" s="264" t="e">
        <f t="shared" si="7"/>
        <v>#DIV/0!</v>
      </c>
      <c r="J92" s="221"/>
      <c r="K92" s="221"/>
      <c r="L92" s="260" t="e">
        <f t="shared" si="8"/>
        <v>#DIV/0!</v>
      </c>
      <c r="M92" s="261">
        <f t="shared" si="9"/>
        <v>0</v>
      </c>
      <c r="N92" s="262" t="e">
        <f t="shared" si="10"/>
        <v>#DIV/0!</v>
      </c>
      <c r="O92" s="153"/>
    </row>
    <row r="93" spans="1:15" ht="18.75" customHeight="1">
      <c r="A93" s="223">
        <v>86</v>
      </c>
      <c r="B93" s="222" t="s">
        <v>308</v>
      </c>
      <c r="C93" s="220"/>
      <c r="D93" s="220"/>
      <c r="E93" s="220"/>
      <c r="F93" s="264">
        <f>+'2.รับจ่ายPCU'!L95</f>
        <v>0</v>
      </c>
      <c r="G93" s="264">
        <f>+'2.รับจ่ายPCU'!T95</f>
        <v>0</v>
      </c>
      <c r="H93" s="264">
        <f>+'2.รับจ่ายPCU'!M95</f>
        <v>0</v>
      </c>
      <c r="I93" s="264" t="e">
        <f t="shared" si="7"/>
        <v>#DIV/0!</v>
      </c>
      <c r="J93" s="221"/>
      <c r="K93" s="221"/>
      <c r="L93" s="260" t="e">
        <f t="shared" si="8"/>
        <v>#DIV/0!</v>
      </c>
      <c r="M93" s="261">
        <f t="shared" si="9"/>
        <v>0</v>
      </c>
      <c r="N93" s="262" t="e">
        <f t="shared" si="10"/>
        <v>#DIV/0!</v>
      </c>
      <c r="O93" s="153"/>
    </row>
    <row r="94" spans="1:15" ht="18.75" customHeight="1">
      <c r="A94" s="223">
        <v>87</v>
      </c>
      <c r="B94" s="222" t="s">
        <v>309</v>
      </c>
      <c r="C94" s="220"/>
      <c r="D94" s="220"/>
      <c r="E94" s="220"/>
      <c r="F94" s="264">
        <f>+'2.รับจ่ายPCU'!L96</f>
        <v>0</v>
      </c>
      <c r="G94" s="264">
        <f>+'2.รับจ่ายPCU'!T96</f>
        <v>0</v>
      </c>
      <c r="H94" s="264">
        <f>+'2.รับจ่ายPCU'!M96</f>
        <v>0</v>
      </c>
      <c r="I94" s="264" t="e">
        <f t="shared" si="7"/>
        <v>#DIV/0!</v>
      </c>
      <c r="J94" s="221"/>
      <c r="K94" s="221"/>
      <c r="L94" s="260" t="e">
        <f t="shared" si="8"/>
        <v>#DIV/0!</v>
      </c>
      <c r="M94" s="261">
        <f t="shared" si="9"/>
        <v>0</v>
      </c>
      <c r="N94" s="262" t="e">
        <f t="shared" si="10"/>
        <v>#DIV/0!</v>
      </c>
      <c r="O94" s="153"/>
    </row>
    <row r="95" spans="1:15" ht="18.75" customHeight="1">
      <c r="A95" s="223">
        <v>88</v>
      </c>
      <c r="B95" s="222" t="s">
        <v>310</v>
      </c>
      <c r="C95" s="220"/>
      <c r="D95" s="220"/>
      <c r="E95" s="220"/>
      <c r="F95" s="264">
        <f>+'2.รับจ่ายPCU'!L97</f>
        <v>0</v>
      </c>
      <c r="G95" s="264">
        <f>+'2.รับจ่ายPCU'!T97</f>
        <v>0</v>
      </c>
      <c r="H95" s="264">
        <f>+'2.รับจ่ายPCU'!M97</f>
        <v>0</v>
      </c>
      <c r="I95" s="264" t="e">
        <f t="shared" si="7"/>
        <v>#DIV/0!</v>
      </c>
      <c r="J95" s="221"/>
      <c r="K95" s="221"/>
      <c r="L95" s="260" t="e">
        <f t="shared" si="8"/>
        <v>#DIV/0!</v>
      </c>
      <c r="M95" s="261">
        <f t="shared" si="9"/>
        <v>0</v>
      </c>
      <c r="N95" s="262" t="e">
        <f t="shared" si="10"/>
        <v>#DIV/0!</v>
      </c>
      <c r="O95" s="153"/>
    </row>
    <row r="96" spans="1:15" ht="18.75" customHeight="1">
      <c r="A96" s="223">
        <v>89</v>
      </c>
      <c r="B96" s="222" t="s">
        <v>311</v>
      </c>
      <c r="C96" s="220"/>
      <c r="D96" s="220"/>
      <c r="E96" s="220"/>
      <c r="F96" s="264">
        <f>+'2.รับจ่ายPCU'!L98</f>
        <v>0</v>
      </c>
      <c r="G96" s="264">
        <f>+'2.รับจ่ายPCU'!T98</f>
        <v>0</v>
      </c>
      <c r="H96" s="264">
        <f>+'2.รับจ่ายPCU'!M98</f>
        <v>0</v>
      </c>
      <c r="I96" s="264" t="e">
        <f t="shared" si="7"/>
        <v>#DIV/0!</v>
      </c>
      <c r="J96" s="221"/>
      <c r="K96" s="221"/>
      <c r="L96" s="260" t="e">
        <f t="shared" si="8"/>
        <v>#DIV/0!</v>
      </c>
      <c r="M96" s="261">
        <f t="shared" si="9"/>
        <v>0</v>
      </c>
      <c r="N96" s="262" t="e">
        <f t="shared" si="10"/>
        <v>#DIV/0!</v>
      </c>
      <c r="O96" s="153"/>
    </row>
    <row r="97" spans="1:15" ht="18.75" customHeight="1">
      <c r="A97" s="229"/>
      <c r="B97" s="230"/>
      <c r="C97" s="231">
        <f>SUM(C72:C96)</f>
        <v>0</v>
      </c>
      <c r="D97" s="231">
        <f aca="true" t="shared" si="11" ref="D97:N97">SUM(D72:D96)</f>
        <v>0</v>
      </c>
      <c r="E97" s="231">
        <f t="shared" si="11"/>
        <v>0</v>
      </c>
      <c r="F97" s="264">
        <f>+'2.รับจ่ายPCU'!L99</f>
        <v>0</v>
      </c>
      <c r="G97" s="264">
        <f>+'2.รับจ่ายPCU'!T99</f>
        <v>0</v>
      </c>
      <c r="H97" s="264">
        <f>+'2.รับจ่ายPCU'!M99</f>
        <v>0</v>
      </c>
      <c r="I97" s="263" t="e">
        <f t="shared" si="11"/>
        <v>#DIV/0!</v>
      </c>
      <c r="J97" s="231">
        <f t="shared" si="11"/>
        <v>0</v>
      </c>
      <c r="K97" s="231">
        <f t="shared" si="11"/>
        <v>0</v>
      </c>
      <c r="L97" s="263" t="e">
        <f t="shared" si="11"/>
        <v>#DIV/0!</v>
      </c>
      <c r="M97" s="263">
        <f t="shared" si="11"/>
        <v>0</v>
      </c>
      <c r="N97" s="263" t="e">
        <f t="shared" si="11"/>
        <v>#DIV/0!</v>
      </c>
      <c r="O97" s="153"/>
    </row>
    <row r="98" spans="1:15" ht="18.75" customHeight="1">
      <c r="A98" s="223">
        <v>90</v>
      </c>
      <c r="B98" s="222" t="s">
        <v>312</v>
      </c>
      <c r="C98" s="220"/>
      <c r="D98" s="220"/>
      <c r="E98" s="220"/>
      <c r="F98" s="264">
        <f>+'2.รับจ่ายPCU'!L100</f>
        <v>0</v>
      </c>
      <c r="G98" s="264">
        <f>+'2.รับจ่ายPCU'!T100</f>
        <v>0</v>
      </c>
      <c r="H98" s="264">
        <f>+'2.รับจ่ายPCU'!M100</f>
        <v>0</v>
      </c>
      <c r="I98" s="264" t="e">
        <f t="shared" si="7"/>
        <v>#DIV/0!</v>
      </c>
      <c r="J98" s="221"/>
      <c r="K98" s="221"/>
      <c r="L98" s="260" t="e">
        <f t="shared" si="8"/>
        <v>#DIV/0!</v>
      </c>
      <c r="M98" s="261">
        <f t="shared" si="9"/>
        <v>0</v>
      </c>
      <c r="N98" s="262" t="e">
        <f t="shared" si="10"/>
        <v>#DIV/0!</v>
      </c>
      <c r="O98" s="153"/>
    </row>
    <row r="99" spans="1:15" ht="18.75" customHeight="1">
      <c r="A99" s="223">
        <v>91</v>
      </c>
      <c r="B99" s="222" t="s">
        <v>313</v>
      </c>
      <c r="C99" s="220"/>
      <c r="D99" s="220"/>
      <c r="E99" s="220"/>
      <c r="F99" s="264">
        <f>+'2.รับจ่ายPCU'!L101</f>
        <v>0</v>
      </c>
      <c r="G99" s="264">
        <f>+'2.รับจ่ายPCU'!T101</f>
        <v>0</v>
      </c>
      <c r="H99" s="264">
        <f>+'2.รับจ่ายPCU'!M101</f>
        <v>0</v>
      </c>
      <c r="I99" s="264" t="e">
        <f t="shared" si="7"/>
        <v>#DIV/0!</v>
      </c>
      <c r="J99" s="221"/>
      <c r="K99" s="221"/>
      <c r="L99" s="260" t="e">
        <f t="shared" si="8"/>
        <v>#DIV/0!</v>
      </c>
      <c r="M99" s="261">
        <f t="shared" si="9"/>
        <v>0</v>
      </c>
      <c r="N99" s="262" t="e">
        <f t="shared" si="10"/>
        <v>#DIV/0!</v>
      </c>
      <c r="O99" s="153"/>
    </row>
    <row r="100" spans="1:15" ht="18.75" customHeight="1">
      <c r="A100" s="223">
        <v>92</v>
      </c>
      <c r="B100" s="222" t="s">
        <v>314</v>
      </c>
      <c r="C100" s="220"/>
      <c r="D100" s="220"/>
      <c r="E100" s="220"/>
      <c r="F100" s="264">
        <f>+'2.รับจ่ายPCU'!L102</f>
        <v>0</v>
      </c>
      <c r="G100" s="264">
        <f>+'2.รับจ่ายPCU'!T102</f>
        <v>0</v>
      </c>
      <c r="H100" s="264">
        <f>+'2.รับจ่ายPCU'!M102</f>
        <v>0</v>
      </c>
      <c r="I100" s="264" t="e">
        <f t="shared" si="7"/>
        <v>#DIV/0!</v>
      </c>
      <c r="J100" s="221"/>
      <c r="K100" s="221"/>
      <c r="L100" s="260" t="e">
        <f t="shared" si="8"/>
        <v>#DIV/0!</v>
      </c>
      <c r="M100" s="261">
        <f t="shared" si="9"/>
        <v>0</v>
      </c>
      <c r="N100" s="262" t="e">
        <f t="shared" si="10"/>
        <v>#DIV/0!</v>
      </c>
      <c r="O100" s="153"/>
    </row>
    <row r="101" spans="1:15" ht="18.75" customHeight="1">
      <c r="A101" s="223">
        <v>93</v>
      </c>
      <c r="B101" s="222" t="s">
        <v>315</v>
      </c>
      <c r="C101" s="220"/>
      <c r="D101" s="220"/>
      <c r="E101" s="220"/>
      <c r="F101" s="264">
        <f>+'2.รับจ่ายPCU'!L103</f>
        <v>0</v>
      </c>
      <c r="G101" s="264">
        <f>+'2.รับจ่ายPCU'!T103</f>
        <v>0</v>
      </c>
      <c r="H101" s="264">
        <f>+'2.รับจ่ายPCU'!M103</f>
        <v>0</v>
      </c>
      <c r="I101" s="264" t="e">
        <f t="shared" si="7"/>
        <v>#DIV/0!</v>
      </c>
      <c r="J101" s="221"/>
      <c r="K101" s="221"/>
      <c r="L101" s="260" t="e">
        <f t="shared" si="8"/>
        <v>#DIV/0!</v>
      </c>
      <c r="M101" s="261">
        <f t="shared" si="9"/>
        <v>0</v>
      </c>
      <c r="N101" s="262" t="e">
        <f t="shared" si="10"/>
        <v>#DIV/0!</v>
      </c>
      <c r="O101" s="153"/>
    </row>
    <row r="102" spans="1:15" ht="18.75" customHeight="1">
      <c r="A102" s="223">
        <v>94</v>
      </c>
      <c r="B102" s="222" t="s">
        <v>316</v>
      </c>
      <c r="C102" s="220"/>
      <c r="D102" s="220"/>
      <c r="E102" s="220"/>
      <c r="F102" s="264">
        <f>+'2.รับจ่ายPCU'!L104</f>
        <v>0</v>
      </c>
      <c r="G102" s="264">
        <f>+'2.รับจ่ายPCU'!T104</f>
        <v>0</v>
      </c>
      <c r="H102" s="264">
        <f>+'2.รับจ่ายPCU'!M104</f>
        <v>0</v>
      </c>
      <c r="I102" s="264" t="e">
        <f t="shared" si="7"/>
        <v>#DIV/0!</v>
      </c>
      <c r="J102" s="221"/>
      <c r="K102" s="221"/>
      <c r="L102" s="260" t="e">
        <f t="shared" si="8"/>
        <v>#DIV/0!</v>
      </c>
      <c r="M102" s="261">
        <f t="shared" si="9"/>
        <v>0</v>
      </c>
      <c r="N102" s="262" t="e">
        <f t="shared" si="10"/>
        <v>#DIV/0!</v>
      </c>
      <c r="O102" s="153"/>
    </row>
    <row r="103" spans="1:15" ht="18.75" customHeight="1">
      <c r="A103" s="223">
        <v>95</v>
      </c>
      <c r="B103" s="222" t="s">
        <v>317</v>
      </c>
      <c r="C103" s="220"/>
      <c r="D103" s="220"/>
      <c r="E103" s="220"/>
      <c r="F103" s="264">
        <f>+'2.รับจ่ายPCU'!L105</f>
        <v>0</v>
      </c>
      <c r="G103" s="264">
        <f>+'2.รับจ่ายPCU'!T105</f>
        <v>0</v>
      </c>
      <c r="H103" s="264">
        <f>+'2.รับจ่ายPCU'!M105</f>
        <v>0</v>
      </c>
      <c r="I103" s="264" t="e">
        <f t="shared" si="7"/>
        <v>#DIV/0!</v>
      </c>
      <c r="J103" s="221"/>
      <c r="K103" s="221"/>
      <c r="L103" s="260" t="e">
        <f t="shared" si="8"/>
        <v>#DIV/0!</v>
      </c>
      <c r="M103" s="261">
        <f t="shared" si="9"/>
        <v>0</v>
      </c>
      <c r="N103" s="262" t="e">
        <f t="shared" si="10"/>
        <v>#DIV/0!</v>
      </c>
      <c r="O103" s="153"/>
    </row>
    <row r="104" spans="1:15" ht="18.75" customHeight="1">
      <c r="A104" s="223">
        <v>96</v>
      </c>
      <c r="B104" s="222" t="s">
        <v>318</v>
      </c>
      <c r="C104" s="220"/>
      <c r="D104" s="220"/>
      <c r="E104" s="220"/>
      <c r="F104" s="264">
        <f>+'2.รับจ่ายPCU'!L106</f>
        <v>0</v>
      </c>
      <c r="G104" s="264">
        <f>+'2.รับจ่ายPCU'!T106</f>
        <v>0</v>
      </c>
      <c r="H104" s="264">
        <f>+'2.รับจ่ายPCU'!M106</f>
        <v>0</v>
      </c>
      <c r="I104" s="264" t="e">
        <f t="shared" si="7"/>
        <v>#DIV/0!</v>
      </c>
      <c r="J104" s="221"/>
      <c r="K104" s="221"/>
      <c r="L104" s="260" t="e">
        <f t="shared" si="8"/>
        <v>#DIV/0!</v>
      </c>
      <c r="M104" s="261">
        <f t="shared" si="9"/>
        <v>0</v>
      </c>
      <c r="N104" s="262" t="e">
        <f t="shared" si="10"/>
        <v>#DIV/0!</v>
      </c>
      <c r="O104" s="153"/>
    </row>
    <row r="105" spans="1:15" ht="18.75" customHeight="1">
      <c r="A105" s="223">
        <v>97</v>
      </c>
      <c r="B105" s="222" t="s">
        <v>319</v>
      </c>
      <c r="C105" s="220"/>
      <c r="D105" s="220"/>
      <c r="E105" s="220"/>
      <c r="F105" s="264">
        <f>+'2.รับจ่ายPCU'!L107</f>
        <v>0</v>
      </c>
      <c r="G105" s="264">
        <f>+'2.รับจ่ายPCU'!T107</f>
        <v>0</v>
      </c>
      <c r="H105" s="264">
        <f>+'2.รับจ่ายPCU'!M107</f>
        <v>0</v>
      </c>
      <c r="I105" s="264" t="e">
        <f t="shared" si="7"/>
        <v>#DIV/0!</v>
      </c>
      <c r="J105" s="221"/>
      <c r="K105" s="221"/>
      <c r="L105" s="260" t="e">
        <f t="shared" si="8"/>
        <v>#DIV/0!</v>
      </c>
      <c r="M105" s="261">
        <f t="shared" si="9"/>
        <v>0</v>
      </c>
      <c r="N105" s="262" t="e">
        <f t="shared" si="10"/>
        <v>#DIV/0!</v>
      </c>
      <c r="O105" s="153"/>
    </row>
    <row r="106" spans="1:15" ht="18.75" customHeight="1">
      <c r="A106" s="223">
        <v>98</v>
      </c>
      <c r="B106" s="222" t="s">
        <v>320</v>
      </c>
      <c r="C106" s="220"/>
      <c r="D106" s="220"/>
      <c r="E106" s="220"/>
      <c r="F106" s="264">
        <f>+'2.รับจ่ายPCU'!L108</f>
        <v>0</v>
      </c>
      <c r="G106" s="264">
        <f>+'2.รับจ่ายPCU'!T108</f>
        <v>0</v>
      </c>
      <c r="H106" s="264">
        <f>+'2.รับจ่ายPCU'!M108</f>
        <v>0</v>
      </c>
      <c r="I106" s="264" t="e">
        <f t="shared" si="7"/>
        <v>#DIV/0!</v>
      </c>
      <c r="J106" s="221"/>
      <c r="K106" s="221"/>
      <c r="L106" s="260" t="e">
        <f t="shared" si="8"/>
        <v>#DIV/0!</v>
      </c>
      <c r="M106" s="261">
        <f t="shared" si="9"/>
        <v>0</v>
      </c>
      <c r="N106" s="262" t="e">
        <f t="shared" si="10"/>
        <v>#DIV/0!</v>
      </c>
      <c r="O106" s="153"/>
    </row>
    <row r="107" spans="1:15" ht="18.75" customHeight="1">
      <c r="A107" s="223">
        <v>99</v>
      </c>
      <c r="B107" s="222" t="s">
        <v>321</v>
      </c>
      <c r="C107" s="220"/>
      <c r="D107" s="220"/>
      <c r="E107" s="220"/>
      <c r="F107" s="264">
        <f>+'2.รับจ่ายPCU'!L109</f>
        <v>0</v>
      </c>
      <c r="G107" s="264">
        <f>+'2.รับจ่ายPCU'!T109</f>
        <v>0</v>
      </c>
      <c r="H107" s="264">
        <f>+'2.รับจ่ายPCU'!M109</f>
        <v>0</v>
      </c>
      <c r="I107" s="264" t="e">
        <f t="shared" si="7"/>
        <v>#DIV/0!</v>
      </c>
      <c r="J107" s="221"/>
      <c r="K107" s="221"/>
      <c r="L107" s="260" t="e">
        <f t="shared" si="8"/>
        <v>#DIV/0!</v>
      </c>
      <c r="M107" s="261">
        <f t="shared" si="9"/>
        <v>0</v>
      </c>
      <c r="N107" s="262" t="e">
        <f t="shared" si="10"/>
        <v>#DIV/0!</v>
      </c>
      <c r="O107" s="153"/>
    </row>
    <row r="108" spans="1:15" ht="18.75" customHeight="1">
      <c r="A108" s="223">
        <v>100</v>
      </c>
      <c r="B108" s="222" t="s">
        <v>322</v>
      </c>
      <c r="C108" s="220"/>
      <c r="D108" s="220"/>
      <c r="E108" s="220"/>
      <c r="F108" s="264">
        <f>+'2.รับจ่ายPCU'!L110</f>
        <v>0</v>
      </c>
      <c r="G108" s="264">
        <f>+'2.รับจ่ายPCU'!T110</f>
        <v>0</v>
      </c>
      <c r="H108" s="264">
        <f>+'2.รับจ่ายPCU'!M110</f>
        <v>0</v>
      </c>
      <c r="I108" s="264" t="e">
        <f t="shared" si="7"/>
        <v>#DIV/0!</v>
      </c>
      <c r="J108" s="221"/>
      <c r="K108" s="221"/>
      <c r="L108" s="260" t="e">
        <f t="shared" si="8"/>
        <v>#DIV/0!</v>
      </c>
      <c r="M108" s="261">
        <f t="shared" si="9"/>
        <v>0</v>
      </c>
      <c r="N108" s="262" t="e">
        <f t="shared" si="10"/>
        <v>#DIV/0!</v>
      </c>
      <c r="O108" s="153"/>
    </row>
    <row r="109" spans="1:15" ht="18.75" customHeight="1">
      <c r="A109" s="223">
        <v>101</v>
      </c>
      <c r="B109" s="222" t="s">
        <v>323</v>
      </c>
      <c r="C109" s="220"/>
      <c r="D109" s="220"/>
      <c r="E109" s="220"/>
      <c r="F109" s="264">
        <f>+'2.รับจ่ายPCU'!L111</f>
        <v>0</v>
      </c>
      <c r="G109" s="264">
        <f>+'2.รับจ่ายPCU'!T111</f>
        <v>0</v>
      </c>
      <c r="H109" s="264">
        <f>+'2.รับจ่ายPCU'!M111</f>
        <v>0</v>
      </c>
      <c r="I109" s="264" t="e">
        <f t="shared" si="7"/>
        <v>#DIV/0!</v>
      </c>
      <c r="J109" s="221"/>
      <c r="K109" s="221"/>
      <c r="L109" s="260" t="e">
        <f t="shared" si="8"/>
        <v>#DIV/0!</v>
      </c>
      <c r="M109" s="261">
        <f t="shared" si="9"/>
        <v>0</v>
      </c>
      <c r="N109" s="262" t="e">
        <f t="shared" si="10"/>
        <v>#DIV/0!</v>
      </c>
      <c r="O109" s="153"/>
    </row>
    <row r="110" spans="1:15" ht="18.75" customHeight="1">
      <c r="A110" s="223">
        <v>102</v>
      </c>
      <c r="B110" s="222" t="s">
        <v>324</v>
      </c>
      <c r="C110" s="220"/>
      <c r="D110" s="220"/>
      <c r="E110" s="220"/>
      <c r="F110" s="264">
        <f>+'2.รับจ่ายPCU'!L112</f>
        <v>0</v>
      </c>
      <c r="G110" s="264">
        <f>+'2.รับจ่ายPCU'!T112</f>
        <v>0</v>
      </c>
      <c r="H110" s="264">
        <f>+'2.รับจ่ายPCU'!M112</f>
        <v>0</v>
      </c>
      <c r="I110" s="264" t="e">
        <f t="shared" si="7"/>
        <v>#DIV/0!</v>
      </c>
      <c r="J110" s="221"/>
      <c r="K110" s="221"/>
      <c r="L110" s="260" t="e">
        <f t="shared" si="8"/>
        <v>#DIV/0!</v>
      </c>
      <c r="M110" s="261">
        <f t="shared" si="9"/>
        <v>0</v>
      </c>
      <c r="N110" s="262" t="e">
        <f t="shared" si="10"/>
        <v>#DIV/0!</v>
      </c>
      <c r="O110" s="153"/>
    </row>
    <row r="111" spans="1:15" ht="18.75" customHeight="1">
      <c r="A111" s="223">
        <v>103</v>
      </c>
      <c r="B111" s="222" t="s">
        <v>325</v>
      </c>
      <c r="C111" s="220"/>
      <c r="D111" s="220"/>
      <c r="E111" s="220"/>
      <c r="F111" s="264">
        <f>+'2.รับจ่ายPCU'!L113</f>
        <v>0</v>
      </c>
      <c r="G111" s="264">
        <f>+'2.รับจ่ายPCU'!T113</f>
        <v>0</v>
      </c>
      <c r="H111" s="264">
        <f>+'2.รับจ่ายPCU'!M113</f>
        <v>0</v>
      </c>
      <c r="I111" s="264" t="e">
        <f t="shared" si="7"/>
        <v>#DIV/0!</v>
      </c>
      <c r="J111" s="221"/>
      <c r="K111" s="221"/>
      <c r="L111" s="260" t="e">
        <f t="shared" si="8"/>
        <v>#DIV/0!</v>
      </c>
      <c r="M111" s="261">
        <f t="shared" si="9"/>
        <v>0</v>
      </c>
      <c r="N111" s="262" t="e">
        <f t="shared" si="10"/>
        <v>#DIV/0!</v>
      </c>
      <c r="O111" s="153"/>
    </row>
    <row r="112" spans="1:15" ht="18.75" customHeight="1">
      <c r="A112" s="223">
        <v>104</v>
      </c>
      <c r="B112" s="222" t="s">
        <v>326</v>
      </c>
      <c r="C112" s="220"/>
      <c r="D112" s="220"/>
      <c r="E112" s="220"/>
      <c r="F112" s="264">
        <f>+'2.รับจ่ายPCU'!L114</f>
        <v>0</v>
      </c>
      <c r="G112" s="264">
        <f>+'2.รับจ่ายPCU'!T114</f>
        <v>0</v>
      </c>
      <c r="H112" s="264">
        <f>+'2.รับจ่ายPCU'!M114</f>
        <v>0</v>
      </c>
      <c r="I112" s="264" t="e">
        <f t="shared" si="7"/>
        <v>#DIV/0!</v>
      </c>
      <c r="J112" s="221"/>
      <c r="K112" s="221"/>
      <c r="L112" s="260" t="e">
        <f t="shared" si="8"/>
        <v>#DIV/0!</v>
      </c>
      <c r="M112" s="261">
        <f t="shared" si="9"/>
        <v>0</v>
      </c>
      <c r="N112" s="262" t="e">
        <f t="shared" si="10"/>
        <v>#DIV/0!</v>
      </c>
      <c r="O112" s="153"/>
    </row>
    <row r="113" spans="1:15" ht="18.75" customHeight="1">
      <c r="A113" s="223">
        <v>105</v>
      </c>
      <c r="B113" s="222" t="s">
        <v>327</v>
      </c>
      <c r="C113" s="220"/>
      <c r="D113" s="220"/>
      <c r="E113" s="220"/>
      <c r="F113" s="264">
        <f>+'2.รับจ่ายPCU'!L115</f>
        <v>0</v>
      </c>
      <c r="G113" s="264">
        <f>+'2.รับจ่ายPCU'!T115</f>
        <v>0</v>
      </c>
      <c r="H113" s="264">
        <f>+'2.รับจ่ายPCU'!M115</f>
        <v>0</v>
      </c>
      <c r="I113" s="264" t="e">
        <f t="shared" si="7"/>
        <v>#DIV/0!</v>
      </c>
      <c r="J113" s="221"/>
      <c r="K113" s="221"/>
      <c r="L113" s="260" t="e">
        <f t="shared" si="8"/>
        <v>#DIV/0!</v>
      </c>
      <c r="M113" s="261">
        <f t="shared" si="9"/>
        <v>0</v>
      </c>
      <c r="N113" s="262" t="e">
        <f t="shared" si="10"/>
        <v>#DIV/0!</v>
      </c>
      <c r="O113" s="153"/>
    </row>
    <row r="114" spans="1:15" ht="18.75" customHeight="1">
      <c r="A114" s="223">
        <v>106</v>
      </c>
      <c r="B114" s="222" t="s">
        <v>328</v>
      </c>
      <c r="C114" s="220"/>
      <c r="D114" s="220"/>
      <c r="E114" s="220"/>
      <c r="F114" s="264">
        <f>+'2.รับจ่ายPCU'!L116</f>
        <v>0</v>
      </c>
      <c r="G114" s="264">
        <f>+'2.รับจ่ายPCU'!T116</f>
        <v>0</v>
      </c>
      <c r="H114" s="264">
        <f>+'2.รับจ่ายPCU'!M116</f>
        <v>0</v>
      </c>
      <c r="I114" s="264" t="e">
        <f t="shared" si="7"/>
        <v>#DIV/0!</v>
      </c>
      <c r="J114" s="221"/>
      <c r="K114" s="221"/>
      <c r="L114" s="260" t="e">
        <f t="shared" si="8"/>
        <v>#DIV/0!</v>
      </c>
      <c r="M114" s="261">
        <f t="shared" si="9"/>
        <v>0</v>
      </c>
      <c r="N114" s="262" t="e">
        <f t="shared" si="10"/>
        <v>#DIV/0!</v>
      </c>
      <c r="O114" s="153"/>
    </row>
    <row r="115" spans="1:15" ht="18.75" customHeight="1">
      <c r="A115" s="229"/>
      <c r="B115" s="230"/>
      <c r="C115" s="231">
        <f>SUM(C98:C114)</f>
        <v>0</v>
      </c>
      <c r="D115" s="231">
        <f aca="true" t="shared" si="12" ref="D115:N115">SUM(D98:D114)</f>
        <v>0</v>
      </c>
      <c r="E115" s="231">
        <f t="shared" si="12"/>
        <v>0</v>
      </c>
      <c r="F115" s="264">
        <f>+'2.รับจ่ายPCU'!L117</f>
        <v>0</v>
      </c>
      <c r="G115" s="264">
        <f>+'2.รับจ่ายPCU'!T117</f>
        <v>0</v>
      </c>
      <c r="H115" s="264">
        <f>+'2.รับจ่ายPCU'!M117</f>
        <v>0</v>
      </c>
      <c r="I115" s="263" t="e">
        <f t="shared" si="12"/>
        <v>#DIV/0!</v>
      </c>
      <c r="J115" s="231">
        <f t="shared" si="12"/>
        <v>0</v>
      </c>
      <c r="K115" s="231">
        <f t="shared" si="12"/>
        <v>0</v>
      </c>
      <c r="L115" s="263" t="e">
        <f t="shared" si="12"/>
        <v>#DIV/0!</v>
      </c>
      <c r="M115" s="263">
        <f t="shared" si="12"/>
        <v>0</v>
      </c>
      <c r="N115" s="263" t="e">
        <f t="shared" si="12"/>
        <v>#DIV/0!</v>
      </c>
      <c r="O115" s="153"/>
    </row>
    <row r="116" spans="1:15" ht="18.75" customHeight="1">
      <c r="A116" s="223">
        <v>107</v>
      </c>
      <c r="B116" s="222" t="s">
        <v>329</v>
      </c>
      <c r="C116" s="220"/>
      <c r="D116" s="220"/>
      <c r="E116" s="220"/>
      <c r="F116" s="264">
        <f>+'2.รับจ่ายPCU'!L118</f>
        <v>0</v>
      </c>
      <c r="G116" s="264">
        <f>+'2.รับจ่ายPCU'!T118</f>
        <v>0</v>
      </c>
      <c r="H116" s="264">
        <f>+'2.รับจ่ายPCU'!M118</f>
        <v>0</v>
      </c>
      <c r="I116" s="264" t="e">
        <f t="shared" si="7"/>
        <v>#DIV/0!</v>
      </c>
      <c r="J116" s="221"/>
      <c r="K116" s="221"/>
      <c r="L116" s="260" t="e">
        <f t="shared" si="8"/>
        <v>#DIV/0!</v>
      </c>
      <c r="M116" s="261">
        <f t="shared" si="9"/>
        <v>0</v>
      </c>
      <c r="N116" s="262" t="e">
        <f t="shared" si="10"/>
        <v>#DIV/0!</v>
      </c>
      <c r="O116" s="153"/>
    </row>
    <row r="117" spans="1:15" ht="18.75" customHeight="1">
      <c r="A117" s="223">
        <v>108</v>
      </c>
      <c r="B117" s="222" t="s">
        <v>330</v>
      </c>
      <c r="C117" s="220"/>
      <c r="D117" s="220"/>
      <c r="E117" s="220"/>
      <c r="F117" s="264">
        <f>+'2.รับจ่ายPCU'!L119</f>
        <v>0</v>
      </c>
      <c r="G117" s="264">
        <f>+'2.รับจ่ายPCU'!T119</f>
        <v>0</v>
      </c>
      <c r="H117" s="264">
        <f>+'2.รับจ่ายPCU'!M119</f>
        <v>0</v>
      </c>
      <c r="I117" s="264" t="e">
        <f t="shared" si="7"/>
        <v>#DIV/0!</v>
      </c>
      <c r="J117" s="221"/>
      <c r="K117" s="221"/>
      <c r="L117" s="260" t="e">
        <f t="shared" si="8"/>
        <v>#DIV/0!</v>
      </c>
      <c r="M117" s="261">
        <f t="shared" si="9"/>
        <v>0</v>
      </c>
      <c r="N117" s="262" t="e">
        <f t="shared" si="10"/>
        <v>#DIV/0!</v>
      </c>
      <c r="O117" s="153"/>
    </row>
    <row r="118" spans="1:15" ht="18.75" customHeight="1">
      <c r="A118" s="223">
        <v>109</v>
      </c>
      <c r="B118" s="222" t="s">
        <v>331</v>
      </c>
      <c r="C118" s="220"/>
      <c r="D118" s="220"/>
      <c r="E118" s="220"/>
      <c r="F118" s="264">
        <f>+'2.รับจ่ายPCU'!L120</f>
        <v>0</v>
      </c>
      <c r="G118" s="264">
        <f>+'2.รับจ่ายPCU'!T120</f>
        <v>0</v>
      </c>
      <c r="H118" s="264">
        <f>+'2.รับจ่ายPCU'!M120</f>
        <v>0</v>
      </c>
      <c r="I118" s="264" t="e">
        <f t="shared" si="7"/>
        <v>#DIV/0!</v>
      </c>
      <c r="J118" s="221"/>
      <c r="K118" s="221"/>
      <c r="L118" s="260" t="e">
        <f t="shared" si="8"/>
        <v>#DIV/0!</v>
      </c>
      <c r="M118" s="261">
        <f t="shared" si="9"/>
        <v>0</v>
      </c>
      <c r="N118" s="262" t="e">
        <f t="shared" si="10"/>
        <v>#DIV/0!</v>
      </c>
      <c r="O118" s="153"/>
    </row>
    <row r="119" spans="1:15" ht="18.75" customHeight="1">
      <c r="A119" s="223">
        <v>110</v>
      </c>
      <c r="B119" s="222" t="s">
        <v>332</v>
      </c>
      <c r="C119" s="220"/>
      <c r="D119" s="220"/>
      <c r="E119" s="220"/>
      <c r="F119" s="264">
        <f>+'2.รับจ่ายPCU'!L121</f>
        <v>0</v>
      </c>
      <c r="G119" s="264">
        <f>+'2.รับจ่ายPCU'!T121</f>
        <v>0</v>
      </c>
      <c r="H119" s="264">
        <f>+'2.รับจ่ายPCU'!M121</f>
        <v>0</v>
      </c>
      <c r="I119" s="264" t="e">
        <f t="shared" si="7"/>
        <v>#DIV/0!</v>
      </c>
      <c r="J119" s="221"/>
      <c r="K119" s="221"/>
      <c r="L119" s="260" t="e">
        <f t="shared" si="8"/>
        <v>#DIV/0!</v>
      </c>
      <c r="M119" s="261">
        <f t="shared" si="9"/>
        <v>0</v>
      </c>
      <c r="N119" s="262" t="e">
        <f t="shared" si="10"/>
        <v>#DIV/0!</v>
      </c>
      <c r="O119" s="153"/>
    </row>
    <row r="120" spans="1:15" ht="18.75" customHeight="1">
      <c r="A120" s="223">
        <v>111</v>
      </c>
      <c r="B120" s="222" t="s">
        <v>333</v>
      </c>
      <c r="C120" s="220"/>
      <c r="D120" s="220"/>
      <c r="E120" s="220"/>
      <c r="F120" s="264">
        <f>+'2.รับจ่ายPCU'!L122</f>
        <v>0</v>
      </c>
      <c r="G120" s="264">
        <f>+'2.รับจ่ายPCU'!T122</f>
        <v>0</v>
      </c>
      <c r="H120" s="264">
        <f>+'2.รับจ่ายPCU'!M122</f>
        <v>0</v>
      </c>
      <c r="I120" s="264" t="e">
        <f t="shared" si="7"/>
        <v>#DIV/0!</v>
      </c>
      <c r="J120" s="221"/>
      <c r="K120" s="221"/>
      <c r="L120" s="260" t="e">
        <f t="shared" si="8"/>
        <v>#DIV/0!</v>
      </c>
      <c r="M120" s="261">
        <f t="shared" si="9"/>
        <v>0</v>
      </c>
      <c r="N120" s="262" t="e">
        <f t="shared" si="10"/>
        <v>#DIV/0!</v>
      </c>
      <c r="O120" s="153"/>
    </row>
    <row r="121" spans="1:15" ht="18.75" customHeight="1">
      <c r="A121" s="223">
        <v>112</v>
      </c>
      <c r="B121" s="222" t="s">
        <v>334</v>
      </c>
      <c r="C121" s="220"/>
      <c r="D121" s="220"/>
      <c r="E121" s="220"/>
      <c r="F121" s="264">
        <f>+'2.รับจ่ายPCU'!L123</f>
        <v>0</v>
      </c>
      <c r="G121" s="264">
        <f>+'2.รับจ่ายPCU'!T123</f>
        <v>0</v>
      </c>
      <c r="H121" s="264">
        <f>+'2.รับจ่ายPCU'!M123</f>
        <v>0</v>
      </c>
      <c r="I121" s="264" t="e">
        <f t="shared" si="7"/>
        <v>#DIV/0!</v>
      </c>
      <c r="J121" s="221"/>
      <c r="K121" s="221"/>
      <c r="L121" s="260" t="e">
        <f t="shared" si="8"/>
        <v>#DIV/0!</v>
      </c>
      <c r="M121" s="261">
        <f t="shared" si="9"/>
        <v>0</v>
      </c>
      <c r="N121" s="262" t="e">
        <f t="shared" si="10"/>
        <v>#DIV/0!</v>
      </c>
      <c r="O121" s="153"/>
    </row>
    <row r="122" spans="1:15" ht="18.75" customHeight="1">
      <c r="A122" s="223">
        <v>113</v>
      </c>
      <c r="B122" s="222" t="s">
        <v>335</v>
      </c>
      <c r="C122" s="220"/>
      <c r="D122" s="220"/>
      <c r="E122" s="220"/>
      <c r="F122" s="264">
        <f>+'2.รับจ่ายPCU'!L124</f>
        <v>0</v>
      </c>
      <c r="G122" s="264">
        <f>+'2.รับจ่ายPCU'!T124</f>
        <v>0</v>
      </c>
      <c r="H122" s="264">
        <f>+'2.รับจ่ายPCU'!M124</f>
        <v>0</v>
      </c>
      <c r="I122" s="264" t="e">
        <f t="shared" si="7"/>
        <v>#DIV/0!</v>
      </c>
      <c r="J122" s="221"/>
      <c r="K122" s="221"/>
      <c r="L122" s="260" t="e">
        <f t="shared" si="8"/>
        <v>#DIV/0!</v>
      </c>
      <c r="M122" s="261">
        <f t="shared" si="9"/>
        <v>0</v>
      </c>
      <c r="N122" s="262" t="e">
        <f t="shared" si="10"/>
        <v>#DIV/0!</v>
      </c>
      <c r="O122" s="153"/>
    </row>
    <row r="123" spans="1:15" ht="18.75" customHeight="1">
      <c r="A123" s="223">
        <v>114</v>
      </c>
      <c r="B123" s="222" t="s">
        <v>336</v>
      </c>
      <c r="C123" s="220"/>
      <c r="D123" s="220"/>
      <c r="E123" s="220"/>
      <c r="F123" s="264">
        <f>+'2.รับจ่ายPCU'!L125</f>
        <v>0</v>
      </c>
      <c r="G123" s="264">
        <f>+'2.รับจ่ายPCU'!T125</f>
        <v>0</v>
      </c>
      <c r="H123" s="264">
        <f>+'2.รับจ่ายPCU'!M125</f>
        <v>0</v>
      </c>
      <c r="I123" s="264" t="e">
        <f t="shared" si="7"/>
        <v>#DIV/0!</v>
      </c>
      <c r="J123" s="221"/>
      <c r="K123" s="221"/>
      <c r="L123" s="260" t="e">
        <f t="shared" si="8"/>
        <v>#DIV/0!</v>
      </c>
      <c r="M123" s="261">
        <f t="shared" si="9"/>
        <v>0</v>
      </c>
      <c r="N123" s="262" t="e">
        <f t="shared" si="10"/>
        <v>#DIV/0!</v>
      </c>
      <c r="O123" s="153"/>
    </row>
    <row r="124" spans="1:15" ht="18.75" customHeight="1">
      <c r="A124" s="223">
        <v>115</v>
      </c>
      <c r="B124" s="222" t="s">
        <v>337</v>
      </c>
      <c r="C124" s="220"/>
      <c r="D124" s="220"/>
      <c r="E124" s="220"/>
      <c r="F124" s="264">
        <f>+'2.รับจ่ายPCU'!L126</f>
        <v>0</v>
      </c>
      <c r="G124" s="264">
        <f>+'2.รับจ่ายPCU'!T126</f>
        <v>0</v>
      </c>
      <c r="H124" s="264">
        <f>+'2.รับจ่ายPCU'!M126</f>
        <v>0</v>
      </c>
      <c r="I124" s="264" t="e">
        <f t="shared" si="7"/>
        <v>#DIV/0!</v>
      </c>
      <c r="J124" s="221"/>
      <c r="K124" s="221"/>
      <c r="L124" s="260" t="e">
        <f t="shared" si="8"/>
        <v>#DIV/0!</v>
      </c>
      <c r="M124" s="261">
        <f t="shared" si="9"/>
        <v>0</v>
      </c>
      <c r="N124" s="262" t="e">
        <f t="shared" si="10"/>
        <v>#DIV/0!</v>
      </c>
      <c r="O124" s="153"/>
    </row>
    <row r="125" spans="1:15" ht="18.75" customHeight="1">
      <c r="A125" s="223">
        <v>116</v>
      </c>
      <c r="B125" s="222" t="s">
        <v>338</v>
      </c>
      <c r="C125" s="220"/>
      <c r="D125" s="220"/>
      <c r="E125" s="220"/>
      <c r="F125" s="264">
        <f>+'2.รับจ่ายPCU'!L127</f>
        <v>0</v>
      </c>
      <c r="G125" s="264">
        <f>+'2.รับจ่ายPCU'!T127</f>
        <v>0</v>
      </c>
      <c r="H125" s="264">
        <f>+'2.รับจ่ายPCU'!M127</f>
        <v>0</v>
      </c>
      <c r="I125" s="264" t="e">
        <f t="shared" si="7"/>
        <v>#DIV/0!</v>
      </c>
      <c r="J125" s="221"/>
      <c r="K125" s="221"/>
      <c r="L125" s="260" t="e">
        <f t="shared" si="8"/>
        <v>#DIV/0!</v>
      </c>
      <c r="M125" s="261">
        <f t="shared" si="9"/>
        <v>0</v>
      </c>
      <c r="N125" s="262" t="e">
        <f t="shared" si="10"/>
        <v>#DIV/0!</v>
      </c>
      <c r="O125" s="153"/>
    </row>
    <row r="126" spans="1:15" ht="18.75" customHeight="1">
      <c r="A126" s="223">
        <v>117</v>
      </c>
      <c r="B126" s="222" t="s">
        <v>339</v>
      </c>
      <c r="C126" s="220"/>
      <c r="D126" s="220"/>
      <c r="E126" s="220"/>
      <c r="F126" s="264">
        <f>+'2.รับจ่ายPCU'!L128</f>
        <v>0</v>
      </c>
      <c r="G126" s="264">
        <f>+'2.รับจ่ายPCU'!T128</f>
        <v>0</v>
      </c>
      <c r="H126" s="264">
        <f>+'2.รับจ่ายPCU'!M128</f>
        <v>0</v>
      </c>
      <c r="I126" s="264" t="e">
        <f t="shared" si="7"/>
        <v>#DIV/0!</v>
      </c>
      <c r="J126" s="221"/>
      <c r="K126" s="221"/>
      <c r="L126" s="260" t="e">
        <f t="shared" si="8"/>
        <v>#DIV/0!</v>
      </c>
      <c r="M126" s="261">
        <f t="shared" si="9"/>
        <v>0</v>
      </c>
      <c r="N126" s="262" t="e">
        <f t="shared" si="10"/>
        <v>#DIV/0!</v>
      </c>
      <c r="O126" s="153"/>
    </row>
    <row r="127" spans="1:15" ht="18.75" customHeight="1">
      <c r="A127" s="223">
        <v>118</v>
      </c>
      <c r="B127" s="222" t="s">
        <v>340</v>
      </c>
      <c r="C127" s="220"/>
      <c r="D127" s="220"/>
      <c r="E127" s="220"/>
      <c r="F127" s="264">
        <f>+'2.รับจ่ายPCU'!L129</f>
        <v>0</v>
      </c>
      <c r="G127" s="264">
        <f>+'2.รับจ่ายPCU'!T129</f>
        <v>0</v>
      </c>
      <c r="H127" s="264">
        <f>+'2.รับจ่ายPCU'!M129</f>
        <v>0</v>
      </c>
      <c r="I127" s="264" t="e">
        <f t="shared" si="7"/>
        <v>#DIV/0!</v>
      </c>
      <c r="J127" s="221"/>
      <c r="K127" s="221"/>
      <c r="L127" s="260" t="e">
        <f t="shared" si="8"/>
        <v>#DIV/0!</v>
      </c>
      <c r="M127" s="261">
        <f t="shared" si="9"/>
        <v>0</v>
      </c>
      <c r="N127" s="262" t="e">
        <f t="shared" si="10"/>
        <v>#DIV/0!</v>
      </c>
      <c r="O127" s="153"/>
    </row>
    <row r="128" spans="1:15" ht="18.75" customHeight="1">
      <c r="A128" s="223">
        <v>119</v>
      </c>
      <c r="B128" s="222" t="s">
        <v>341</v>
      </c>
      <c r="C128" s="220"/>
      <c r="D128" s="220"/>
      <c r="E128" s="220"/>
      <c r="F128" s="264">
        <f>+'2.รับจ่ายPCU'!L130</f>
        <v>0</v>
      </c>
      <c r="G128" s="264">
        <f>+'2.รับจ่ายPCU'!T130</f>
        <v>0</v>
      </c>
      <c r="H128" s="264">
        <f>+'2.รับจ่ายPCU'!M130</f>
        <v>0</v>
      </c>
      <c r="I128" s="264" t="e">
        <f t="shared" si="7"/>
        <v>#DIV/0!</v>
      </c>
      <c r="J128" s="221"/>
      <c r="K128" s="221"/>
      <c r="L128" s="260" t="e">
        <f t="shared" si="8"/>
        <v>#DIV/0!</v>
      </c>
      <c r="M128" s="261">
        <f t="shared" si="9"/>
        <v>0</v>
      </c>
      <c r="N128" s="262" t="e">
        <f t="shared" si="10"/>
        <v>#DIV/0!</v>
      </c>
      <c r="O128" s="153"/>
    </row>
    <row r="129" spans="1:15" ht="18.75" customHeight="1">
      <c r="A129" s="223">
        <v>120</v>
      </c>
      <c r="B129" s="222" t="s">
        <v>342</v>
      </c>
      <c r="C129" s="220"/>
      <c r="D129" s="220"/>
      <c r="E129" s="220"/>
      <c r="F129" s="264">
        <f>+'2.รับจ่ายPCU'!L131</f>
        <v>0</v>
      </c>
      <c r="G129" s="264">
        <f>+'2.รับจ่ายPCU'!T131</f>
        <v>0</v>
      </c>
      <c r="H129" s="264">
        <f>+'2.รับจ่ายPCU'!M131</f>
        <v>0</v>
      </c>
      <c r="I129" s="264" t="e">
        <f t="shared" si="7"/>
        <v>#DIV/0!</v>
      </c>
      <c r="J129" s="221"/>
      <c r="K129" s="221"/>
      <c r="L129" s="260" t="e">
        <f t="shared" si="8"/>
        <v>#DIV/0!</v>
      </c>
      <c r="M129" s="261">
        <f t="shared" si="9"/>
        <v>0</v>
      </c>
      <c r="N129" s="262" t="e">
        <f t="shared" si="10"/>
        <v>#DIV/0!</v>
      </c>
      <c r="O129" s="153"/>
    </row>
    <row r="130" spans="1:15" ht="18.75" customHeight="1">
      <c r="A130" s="223">
        <v>121</v>
      </c>
      <c r="B130" s="222" t="s">
        <v>343</v>
      </c>
      <c r="C130" s="220"/>
      <c r="D130" s="220"/>
      <c r="E130" s="220"/>
      <c r="F130" s="264">
        <f>+'2.รับจ่ายPCU'!L132</f>
        <v>0</v>
      </c>
      <c r="G130" s="264">
        <f>+'2.รับจ่ายPCU'!T132</f>
        <v>0</v>
      </c>
      <c r="H130" s="264">
        <f>+'2.รับจ่ายPCU'!M132</f>
        <v>0</v>
      </c>
      <c r="I130" s="264" t="e">
        <f t="shared" si="7"/>
        <v>#DIV/0!</v>
      </c>
      <c r="J130" s="221"/>
      <c r="K130" s="221"/>
      <c r="L130" s="260" t="e">
        <f t="shared" si="8"/>
        <v>#DIV/0!</v>
      </c>
      <c r="M130" s="261">
        <f t="shared" si="9"/>
        <v>0</v>
      </c>
      <c r="N130" s="262" t="e">
        <f t="shared" si="10"/>
        <v>#DIV/0!</v>
      </c>
      <c r="O130" s="153"/>
    </row>
    <row r="131" spans="1:15" ht="18.75" customHeight="1">
      <c r="A131" s="223">
        <v>122</v>
      </c>
      <c r="B131" s="222" t="s">
        <v>344</v>
      </c>
      <c r="C131" s="220"/>
      <c r="D131" s="220"/>
      <c r="E131" s="220"/>
      <c r="F131" s="264">
        <f>+'2.รับจ่ายPCU'!L133</f>
        <v>0</v>
      </c>
      <c r="G131" s="264">
        <f>+'2.รับจ่ายPCU'!T133</f>
        <v>0</v>
      </c>
      <c r="H131" s="264">
        <f>+'2.รับจ่ายPCU'!M133</f>
        <v>0</v>
      </c>
      <c r="I131" s="264" t="e">
        <f t="shared" si="7"/>
        <v>#DIV/0!</v>
      </c>
      <c r="J131" s="221"/>
      <c r="K131" s="221"/>
      <c r="L131" s="260" t="e">
        <f t="shared" si="8"/>
        <v>#DIV/0!</v>
      </c>
      <c r="M131" s="261">
        <f t="shared" si="9"/>
        <v>0</v>
      </c>
      <c r="N131" s="262" t="e">
        <f t="shared" si="10"/>
        <v>#DIV/0!</v>
      </c>
      <c r="O131" s="153"/>
    </row>
    <row r="132" spans="1:15" ht="18.75" customHeight="1">
      <c r="A132" s="223">
        <v>123</v>
      </c>
      <c r="B132" s="222" t="s">
        <v>345</v>
      </c>
      <c r="C132" s="220"/>
      <c r="D132" s="220"/>
      <c r="E132" s="220"/>
      <c r="F132" s="264">
        <f>+'2.รับจ่ายPCU'!L134</f>
        <v>0</v>
      </c>
      <c r="G132" s="264">
        <f>+'2.รับจ่ายPCU'!T134</f>
        <v>0</v>
      </c>
      <c r="H132" s="264">
        <f>+'2.รับจ่ายPCU'!M134</f>
        <v>0</v>
      </c>
      <c r="I132" s="264" t="e">
        <f t="shared" si="7"/>
        <v>#DIV/0!</v>
      </c>
      <c r="J132" s="221"/>
      <c r="K132" s="221"/>
      <c r="L132" s="260" t="e">
        <f t="shared" si="8"/>
        <v>#DIV/0!</v>
      </c>
      <c r="M132" s="261">
        <f t="shared" si="9"/>
        <v>0</v>
      </c>
      <c r="N132" s="262" t="e">
        <f t="shared" si="10"/>
        <v>#DIV/0!</v>
      </c>
      <c r="O132" s="153"/>
    </row>
    <row r="133" spans="1:15" ht="18.75" customHeight="1">
      <c r="A133" s="223">
        <v>124</v>
      </c>
      <c r="B133" s="222" t="s">
        <v>346</v>
      </c>
      <c r="C133" s="220"/>
      <c r="D133" s="220"/>
      <c r="E133" s="220"/>
      <c r="F133" s="264">
        <f>+'2.รับจ่ายPCU'!L135</f>
        <v>0</v>
      </c>
      <c r="G133" s="264">
        <f>+'2.รับจ่ายPCU'!T135</f>
        <v>0</v>
      </c>
      <c r="H133" s="264">
        <f>+'2.รับจ่ายPCU'!M135</f>
        <v>0</v>
      </c>
      <c r="I133" s="264" t="e">
        <f t="shared" si="7"/>
        <v>#DIV/0!</v>
      </c>
      <c r="J133" s="221"/>
      <c r="K133" s="221"/>
      <c r="L133" s="260" t="e">
        <f t="shared" si="8"/>
        <v>#DIV/0!</v>
      </c>
      <c r="M133" s="261">
        <f t="shared" si="9"/>
        <v>0</v>
      </c>
      <c r="N133" s="262" t="e">
        <f t="shared" si="10"/>
        <v>#DIV/0!</v>
      </c>
      <c r="O133" s="153"/>
    </row>
    <row r="134" spans="1:15" ht="18.75" customHeight="1">
      <c r="A134" s="223">
        <v>125</v>
      </c>
      <c r="B134" s="222" t="s">
        <v>347</v>
      </c>
      <c r="C134" s="220"/>
      <c r="D134" s="220"/>
      <c r="E134" s="220"/>
      <c r="F134" s="264">
        <f>+'2.รับจ่ายPCU'!L136</f>
        <v>0</v>
      </c>
      <c r="G134" s="264">
        <f>+'2.รับจ่ายPCU'!T136</f>
        <v>0</v>
      </c>
      <c r="H134" s="264">
        <f>+'2.รับจ่ายPCU'!M136</f>
        <v>0</v>
      </c>
      <c r="I134" s="264" t="e">
        <f t="shared" si="7"/>
        <v>#DIV/0!</v>
      </c>
      <c r="J134" s="221"/>
      <c r="K134" s="221"/>
      <c r="L134" s="260" t="e">
        <f t="shared" si="8"/>
        <v>#DIV/0!</v>
      </c>
      <c r="M134" s="261">
        <f t="shared" si="9"/>
        <v>0</v>
      </c>
      <c r="N134" s="262" t="e">
        <f t="shared" si="10"/>
        <v>#DIV/0!</v>
      </c>
      <c r="O134" s="153"/>
    </row>
    <row r="135" spans="1:15" ht="18.75" customHeight="1">
      <c r="A135" s="223">
        <v>126</v>
      </c>
      <c r="B135" s="222" t="s">
        <v>348</v>
      </c>
      <c r="C135" s="220"/>
      <c r="D135" s="220"/>
      <c r="E135" s="220"/>
      <c r="F135" s="264">
        <f>+'2.รับจ่ายPCU'!L137</f>
        <v>0</v>
      </c>
      <c r="G135" s="264">
        <f>+'2.รับจ่ายPCU'!T137</f>
        <v>0</v>
      </c>
      <c r="H135" s="264">
        <f>+'2.รับจ่ายPCU'!M137</f>
        <v>0</v>
      </c>
      <c r="I135" s="264" t="e">
        <f t="shared" si="7"/>
        <v>#DIV/0!</v>
      </c>
      <c r="J135" s="221"/>
      <c r="K135" s="221"/>
      <c r="L135" s="260" t="e">
        <f t="shared" si="8"/>
        <v>#DIV/0!</v>
      </c>
      <c r="M135" s="261">
        <f t="shared" si="9"/>
        <v>0</v>
      </c>
      <c r="N135" s="262" t="e">
        <f t="shared" si="10"/>
        <v>#DIV/0!</v>
      </c>
      <c r="O135" s="153"/>
    </row>
    <row r="136" spans="1:15" ht="18.75" customHeight="1">
      <c r="A136" s="223">
        <v>127</v>
      </c>
      <c r="B136" s="222" t="s">
        <v>349</v>
      </c>
      <c r="C136" s="220"/>
      <c r="D136" s="220"/>
      <c r="E136" s="220"/>
      <c r="F136" s="264">
        <f>+'2.รับจ่ายPCU'!L138</f>
        <v>0</v>
      </c>
      <c r="G136" s="264">
        <f>+'2.รับจ่ายPCU'!T138</f>
        <v>0</v>
      </c>
      <c r="H136" s="264">
        <f>+'2.รับจ่ายPCU'!M138</f>
        <v>0</v>
      </c>
      <c r="I136" s="264" t="e">
        <f t="shared" si="7"/>
        <v>#DIV/0!</v>
      </c>
      <c r="J136" s="221"/>
      <c r="K136" s="221"/>
      <c r="L136" s="260" t="e">
        <f t="shared" si="8"/>
        <v>#DIV/0!</v>
      </c>
      <c r="M136" s="261">
        <f t="shared" si="9"/>
        <v>0</v>
      </c>
      <c r="N136" s="262" t="e">
        <f t="shared" si="10"/>
        <v>#DIV/0!</v>
      </c>
      <c r="O136" s="153"/>
    </row>
    <row r="137" spans="1:15" ht="18.75" customHeight="1">
      <c r="A137" s="223">
        <v>128</v>
      </c>
      <c r="B137" s="222" t="s">
        <v>350</v>
      </c>
      <c r="C137" s="220"/>
      <c r="D137" s="220"/>
      <c r="E137" s="220"/>
      <c r="F137" s="264">
        <f>+'2.รับจ่ายPCU'!L139</f>
        <v>0</v>
      </c>
      <c r="G137" s="264">
        <f>+'2.รับจ่ายPCU'!T139</f>
        <v>0</v>
      </c>
      <c r="H137" s="264">
        <f>+'2.รับจ่ายPCU'!M139</f>
        <v>0</v>
      </c>
      <c r="I137" s="264" t="e">
        <f t="shared" si="7"/>
        <v>#DIV/0!</v>
      </c>
      <c r="J137" s="221"/>
      <c r="K137" s="221"/>
      <c r="L137" s="260" t="e">
        <f t="shared" si="8"/>
        <v>#DIV/0!</v>
      </c>
      <c r="M137" s="261">
        <f t="shared" si="9"/>
        <v>0</v>
      </c>
      <c r="N137" s="262" t="e">
        <f t="shared" si="10"/>
        <v>#DIV/0!</v>
      </c>
      <c r="O137" s="153"/>
    </row>
    <row r="138" spans="1:15" ht="18.75" customHeight="1">
      <c r="A138" s="223">
        <v>129</v>
      </c>
      <c r="B138" s="222" t="s">
        <v>351</v>
      </c>
      <c r="C138" s="220"/>
      <c r="D138" s="220"/>
      <c r="E138" s="220"/>
      <c r="F138" s="264">
        <f>+'2.รับจ่ายPCU'!L140</f>
        <v>0</v>
      </c>
      <c r="G138" s="264">
        <f>+'2.รับจ่ายPCU'!T140</f>
        <v>0</v>
      </c>
      <c r="H138" s="264">
        <f>+'2.รับจ่ายPCU'!M140</f>
        <v>0</v>
      </c>
      <c r="I138" s="264" t="e">
        <f t="shared" si="7"/>
        <v>#DIV/0!</v>
      </c>
      <c r="J138" s="221"/>
      <c r="K138" s="221"/>
      <c r="L138" s="260" t="e">
        <f t="shared" si="8"/>
        <v>#DIV/0!</v>
      </c>
      <c r="M138" s="261">
        <f t="shared" si="9"/>
        <v>0</v>
      </c>
      <c r="N138" s="262" t="e">
        <f t="shared" si="10"/>
        <v>#DIV/0!</v>
      </c>
      <c r="O138" s="153"/>
    </row>
    <row r="139" spans="1:15" ht="18.75" customHeight="1">
      <c r="A139" s="223">
        <v>130</v>
      </c>
      <c r="B139" s="222" t="s">
        <v>352</v>
      </c>
      <c r="C139" s="220"/>
      <c r="D139" s="220"/>
      <c r="E139" s="220"/>
      <c r="F139" s="264">
        <f>+'2.รับจ่ายPCU'!L141</f>
        <v>0</v>
      </c>
      <c r="G139" s="264">
        <f>+'2.รับจ่ายPCU'!T141</f>
        <v>0</v>
      </c>
      <c r="H139" s="264">
        <f>+'2.รับจ่ายPCU'!M141</f>
        <v>0</v>
      </c>
      <c r="I139" s="264" t="e">
        <f aca="true" t="shared" si="13" ref="I139:I207">(H139*100)/G139</f>
        <v>#DIV/0!</v>
      </c>
      <c r="J139" s="221"/>
      <c r="K139" s="221"/>
      <c r="L139" s="260" t="e">
        <f aca="true" t="shared" si="14" ref="L139:L207">F139/G139</f>
        <v>#DIV/0!</v>
      </c>
      <c r="M139" s="261">
        <f aca="true" t="shared" si="15" ref="M139:M207">C139+F139-G139</f>
        <v>0</v>
      </c>
      <c r="N139" s="262" t="e">
        <f aca="true" t="shared" si="16" ref="N139:N207">M139/(G139/5)</f>
        <v>#DIV/0!</v>
      </c>
      <c r="O139" s="153"/>
    </row>
    <row r="140" spans="1:15" ht="18.75" customHeight="1">
      <c r="A140" s="229"/>
      <c r="B140" s="230"/>
      <c r="C140" s="231">
        <f>SUM(C116:C139)</f>
        <v>0</v>
      </c>
      <c r="D140" s="231">
        <f aca="true" t="shared" si="17" ref="D140:N140">SUM(D116:D139)</f>
        <v>0</v>
      </c>
      <c r="E140" s="231">
        <f t="shared" si="17"/>
        <v>0</v>
      </c>
      <c r="F140" s="264">
        <f>+'2.รับจ่ายPCU'!L142</f>
        <v>0</v>
      </c>
      <c r="G140" s="264">
        <f>+'2.รับจ่ายPCU'!T142</f>
        <v>0</v>
      </c>
      <c r="H140" s="264">
        <f>+'2.รับจ่ายPCU'!M142</f>
        <v>0</v>
      </c>
      <c r="I140" s="263" t="e">
        <f t="shared" si="17"/>
        <v>#DIV/0!</v>
      </c>
      <c r="J140" s="231">
        <f t="shared" si="17"/>
        <v>0</v>
      </c>
      <c r="K140" s="231">
        <f t="shared" si="17"/>
        <v>0</v>
      </c>
      <c r="L140" s="263" t="e">
        <f t="shared" si="17"/>
        <v>#DIV/0!</v>
      </c>
      <c r="M140" s="263">
        <f t="shared" si="17"/>
        <v>0</v>
      </c>
      <c r="N140" s="263" t="e">
        <f t="shared" si="17"/>
        <v>#DIV/0!</v>
      </c>
      <c r="O140" s="153"/>
    </row>
    <row r="141" spans="1:15" ht="18.75" customHeight="1">
      <c r="A141" s="223">
        <v>131</v>
      </c>
      <c r="B141" s="222" t="s">
        <v>353</v>
      </c>
      <c r="C141" s="220"/>
      <c r="D141" s="220"/>
      <c r="E141" s="220"/>
      <c r="F141" s="264">
        <f>+'2.รับจ่ายPCU'!L143</f>
        <v>0</v>
      </c>
      <c r="G141" s="264">
        <f>+'2.รับจ่ายPCU'!T143</f>
        <v>0</v>
      </c>
      <c r="H141" s="264">
        <f>+'2.รับจ่ายPCU'!M143</f>
        <v>0</v>
      </c>
      <c r="I141" s="264" t="e">
        <f t="shared" si="13"/>
        <v>#DIV/0!</v>
      </c>
      <c r="J141" s="221"/>
      <c r="K141" s="221"/>
      <c r="L141" s="260" t="e">
        <f t="shared" si="14"/>
        <v>#DIV/0!</v>
      </c>
      <c r="M141" s="261">
        <f t="shared" si="15"/>
        <v>0</v>
      </c>
      <c r="N141" s="262" t="e">
        <f t="shared" si="16"/>
        <v>#DIV/0!</v>
      </c>
      <c r="O141" s="153"/>
    </row>
    <row r="142" spans="1:15" ht="18.75" customHeight="1">
      <c r="A142" s="223">
        <v>132</v>
      </c>
      <c r="B142" s="222" t="s">
        <v>354</v>
      </c>
      <c r="C142" s="220"/>
      <c r="D142" s="220"/>
      <c r="E142" s="220"/>
      <c r="F142" s="264">
        <f>+'2.รับจ่ายPCU'!L144</f>
        <v>0</v>
      </c>
      <c r="G142" s="264">
        <f>+'2.รับจ่ายPCU'!T144</f>
        <v>0</v>
      </c>
      <c r="H142" s="264">
        <f>+'2.รับจ่ายPCU'!M144</f>
        <v>0</v>
      </c>
      <c r="I142" s="264" t="e">
        <f t="shared" si="13"/>
        <v>#DIV/0!</v>
      </c>
      <c r="J142" s="221"/>
      <c r="K142" s="221"/>
      <c r="L142" s="260" t="e">
        <f t="shared" si="14"/>
        <v>#DIV/0!</v>
      </c>
      <c r="M142" s="261">
        <f t="shared" si="15"/>
        <v>0</v>
      </c>
      <c r="N142" s="262" t="e">
        <f t="shared" si="16"/>
        <v>#DIV/0!</v>
      </c>
      <c r="O142" s="153"/>
    </row>
    <row r="143" spans="1:15" ht="18.75" customHeight="1">
      <c r="A143" s="223">
        <v>133</v>
      </c>
      <c r="B143" s="222" t="s">
        <v>355</v>
      </c>
      <c r="C143" s="220"/>
      <c r="D143" s="220"/>
      <c r="E143" s="220"/>
      <c r="F143" s="264">
        <f>+'2.รับจ่ายPCU'!L145</f>
        <v>0</v>
      </c>
      <c r="G143" s="264">
        <f>+'2.รับจ่ายPCU'!T145</f>
        <v>0</v>
      </c>
      <c r="H143" s="264">
        <f>+'2.รับจ่ายPCU'!M145</f>
        <v>0</v>
      </c>
      <c r="I143" s="264" t="e">
        <f t="shared" si="13"/>
        <v>#DIV/0!</v>
      </c>
      <c r="J143" s="221"/>
      <c r="K143" s="221"/>
      <c r="L143" s="260" t="e">
        <f t="shared" si="14"/>
        <v>#DIV/0!</v>
      </c>
      <c r="M143" s="261">
        <f t="shared" si="15"/>
        <v>0</v>
      </c>
      <c r="N143" s="262" t="e">
        <f t="shared" si="16"/>
        <v>#DIV/0!</v>
      </c>
      <c r="O143" s="153"/>
    </row>
    <row r="144" spans="1:15" ht="18.75" customHeight="1">
      <c r="A144" s="223">
        <v>134</v>
      </c>
      <c r="B144" s="222" t="s">
        <v>356</v>
      </c>
      <c r="C144" s="220"/>
      <c r="D144" s="220"/>
      <c r="E144" s="220"/>
      <c r="F144" s="264">
        <f>+'2.รับจ่ายPCU'!L146</f>
        <v>0</v>
      </c>
      <c r="G144" s="264">
        <f>+'2.รับจ่ายPCU'!T146</f>
        <v>0</v>
      </c>
      <c r="H144" s="264">
        <f>+'2.รับจ่ายPCU'!M146</f>
        <v>0</v>
      </c>
      <c r="I144" s="264" t="e">
        <f t="shared" si="13"/>
        <v>#DIV/0!</v>
      </c>
      <c r="J144" s="221"/>
      <c r="K144" s="221"/>
      <c r="L144" s="260" t="e">
        <f t="shared" si="14"/>
        <v>#DIV/0!</v>
      </c>
      <c r="M144" s="261">
        <f t="shared" si="15"/>
        <v>0</v>
      </c>
      <c r="N144" s="262" t="e">
        <f t="shared" si="16"/>
        <v>#DIV/0!</v>
      </c>
      <c r="O144" s="153"/>
    </row>
    <row r="145" spans="1:15" ht="18.75" customHeight="1">
      <c r="A145" s="223">
        <v>135</v>
      </c>
      <c r="B145" s="222" t="s">
        <v>357</v>
      </c>
      <c r="C145" s="220"/>
      <c r="D145" s="220"/>
      <c r="E145" s="220"/>
      <c r="F145" s="264">
        <f>+'2.รับจ่ายPCU'!L147</f>
        <v>0</v>
      </c>
      <c r="G145" s="264">
        <f>+'2.รับจ่ายPCU'!T147</f>
        <v>0</v>
      </c>
      <c r="H145" s="264">
        <f>+'2.รับจ่ายPCU'!M147</f>
        <v>0</v>
      </c>
      <c r="I145" s="264" t="e">
        <f t="shared" si="13"/>
        <v>#DIV/0!</v>
      </c>
      <c r="J145" s="221"/>
      <c r="K145" s="221"/>
      <c r="L145" s="260" t="e">
        <f t="shared" si="14"/>
        <v>#DIV/0!</v>
      </c>
      <c r="M145" s="261">
        <f t="shared" si="15"/>
        <v>0</v>
      </c>
      <c r="N145" s="262" t="e">
        <f t="shared" si="16"/>
        <v>#DIV/0!</v>
      </c>
      <c r="O145" s="153"/>
    </row>
    <row r="146" spans="1:15" ht="18.75" customHeight="1">
      <c r="A146" s="223">
        <v>136</v>
      </c>
      <c r="B146" s="222" t="s">
        <v>358</v>
      </c>
      <c r="C146" s="220"/>
      <c r="D146" s="220"/>
      <c r="E146" s="220"/>
      <c r="F146" s="264">
        <f>+'2.รับจ่ายPCU'!L148</f>
        <v>0</v>
      </c>
      <c r="G146" s="264">
        <f>+'2.รับจ่ายPCU'!T148</f>
        <v>0</v>
      </c>
      <c r="H146" s="264">
        <f>+'2.รับจ่ายPCU'!M148</f>
        <v>0</v>
      </c>
      <c r="I146" s="264" t="e">
        <f t="shared" si="13"/>
        <v>#DIV/0!</v>
      </c>
      <c r="J146" s="221"/>
      <c r="K146" s="221"/>
      <c r="L146" s="260" t="e">
        <f t="shared" si="14"/>
        <v>#DIV/0!</v>
      </c>
      <c r="M146" s="261">
        <f t="shared" si="15"/>
        <v>0</v>
      </c>
      <c r="N146" s="262" t="e">
        <f t="shared" si="16"/>
        <v>#DIV/0!</v>
      </c>
      <c r="O146" s="153"/>
    </row>
    <row r="147" spans="1:15" ht="18.75" customHeight="1">
      <c r="A147" s="223">
        <v>137</v>
      </c>
      <c r="B147" s="222" t="s">
        <v>359</v>
      </c>
      <c r="C147" s="220"/>
      <c r="D147" s="220"/>
      <c r="E147" s="220"/>
      <c r="F147" s="264">
        <f>+'2.รับจ่ายPCU'!L149</f>
        <v>0</v>
      </c>
      <c r="G147" s="264">
        <f>+'2.รับจ่ายPCU'!T149</f>
        <v>0</v>
      </c>
      <c r="H147" s="264">
        <f>+'2.รับจ่ายPCU'!M149</f>
        <v>0</v>
      </c>
      <c r="I147" s="264" t="e">
        <f t="shared" si="13"/>
        <v>#DIV/0!</v>
      </c>
      <c r="J147" s="221"/>
      <c r="K147" s="221"/>
      <c r="L147" s="260" t="e">
        <f t="shared" si="14"/>
        <v>#DIV/0!</v>
      </c>
      <c r="M147" s="261">
        <f t="shared" si="15"/>
        <v>0</v>
      </c>
      <c r="N147" s="262" t="e">
        <f t="shared" si="16"/>
        <v>#DIV/0!</v>
      </c>
      <c r="O147" s="153"/>
    </row>
    <row r="148" spans="1:15" ht="18.75" customHeight="1">
      <c r="A148" s="223">
        <v>138</v>
      </c>
      <c r="B148" s="222" t="s">
        <v>360</v>
      </c>
      <c r="C148" s="220"/>
      <c r="D148" s="220"/>
      <c r="E148" s="220"/>
      <c r="F148" s="264">
        <f>+'2.รับจ่ายPCU'!L150</f>
        <v>0</v>
      </c>
      <c r="G148" s="264">
        <f>+'2.รับจ่ายPCU'!T150</f>
        <v>0</v>
      </c>
      <c r="H148" s="264">
        <f>+'2.รับจ่ายPCU'!M150</f>
        <v>0</v>
      </c>
      <c r="I148" s="264" t="e">
        <f t="shared" si="13"/>
        <v>#DIV/0!</v>
      </c>
      <c r="J148" s="221"/>
      <c r="K148" s="221"/>
      <c r="L148" s="260" t="e">
        <f t="shared" si="14"/>
        <v>#DIV/0!</v>
      </c>
      <c r="M148" s="261">
        <f t="shared" si="15"/>
        <v>0</v>
      </c>
      <c r="N148" s="262" t="e">
        <f t="shared" si="16"/>
        <v>#DIV/0!</v>
      </c>
      <c r="O148" s="153"/>
    </row>
    <row r="149" spans="1:15" ht="18.75" customHeight="1">
      <c r="A149" s="223">
        <v>139</v>
      </c>
      <c r="B149" s="222" t="s">
        <v>361</v>
      </c>
      <c r="C149" s="220"/>
      <c r="D149" s="220"/>
      <c r="E149" s="220"/>
      <c r="F149" s="264">
        <f>+'2.รับจ่ายPCU'!L151</f>
        <v>0</v>
      </c>
      <c r="G149" s="264">
        <f>+'2.รับจ่ายPCU'!T151</f>
        <v>0</v>
      </c>
      <c r="H149" s="264">
        <f>+'2.รับจ่ายPCU'!M151</f>
        <v>0</v>
      </c>
      <c r="I149" s="264" t="e">
        <f t="shared" si="13"/>
        <v>#DIV/0!</v>
      </c>
      <c r="J149" s="221"/>
      <c r="K149" s="221"/>
      <c r="L149" s="260" t="e">
        <f t="shared" si="14"/>
        <v>#DIV/0!</v>
      </c>
      <c r="M149" s="261">
        <f t="shared" si="15"/>
        <v>0</v>
      </c>
      <c r="N149" s="262" t="e">
        <f t="shared" si="16"/>
        <v>#DIV/0!</v>
      </c>
      <c r="O149" s="153"/>
    </row>
    <row r="150" spans="1:15" ht="18.75" customHeight="1">
      <c r="A150" s="223">
        <v>140</v>
      </c>
      <c r="B150" s="222" t="s">
        <v>362</v>
      </c>
      <c r="C150" s="220"/>
      <c r="D150" s="220"/>
      <c r="E150" s="220"/>
      <c r="F150" s="264">
        <f>+'2.รับจ่ายPCU'!L152</f>
        <v>0</v>
      </c>
      <c r="G150" s="264">
        <f>+'2.รับจ่ายPCU'!T152</f>
        <v>0</v>
      </c>
      <c r="H150" s="264">
        <f>+'2.รับจ่ายPCU'!M152</f>
        <v>0</v>
      </c>
      <c r="I150" s="264" t="e">
        <f t="shared" si="13"/>
        <v>#DIV/0!</v>
      </c>
      <c r="J150" s="221"/>
      <c r="K150" s="221"/>
      <c r="L150" s="260" t="e">
        <f t="shared" si="14"/>
        <v>#DIV/0!</v>
      </c>
      <c r="M150" s="261">
        <f t="shared" si="15"/>
        <v>0</v>
      </c>
      <c r="N150" s="262" t="e">
        <f t="shared" si="16"/>
        <v>#DIV/0!</v>
      </c>
      <c r="O150" s="153"/>
    </row>
    <row r="151" spans="1:15" ht="18.75" customHeight="1">
      <c r="A151" s="223">
        <v>141</v>
      </c>
      <c r="B151" s="222" t="s">
        <v>363</v>
      </c>
      <c r="C151" s="220"/>
      <c r="D151" s="220"/>
      <c r="E151" s="220"/>
      <c r="F151" s="264">
        <f>+'2.รับจ่ายPCU'!L153</f>
        <v>0</v>
      </c>
      <c r="G151" s="264">
        <f>+'2.รับจ่ายPCU'!T153</f>
        <v>0</v>
      </c>
      <c r="H151" s="264">
        <f>+'2.รับจ่ายPCU'!M153</f>
        <v>0</v>
      </c>
      <c r="I151" s="264" t="e">
        <f t="shared" si="13"/>
        <v>#DIV/0!</v>
      </c>
      <c r="J151" s="221"/>
      <c r="K151" s="221"/>
      <c r="L151" s="260" t="e">
        <f t="shared" si="14"/>
        <v>#DIV/0!</v>
      </c>
      <c r="M151" s="261">
        <f t="shared" si="15"/>
        <v>0</v>
      </c>
      <c r="N151" s="262" t="e">
        <f t="shared" si="16"/>
        <v>#DIV/0!</v>
      </c>
      <c r="O151" s="153"/>
    </row>
    <row r="152" spans="1:15" ht="18.75" customHeight="1">
      <c r="A152" s="223">
        <v>142</v>
      </c>
      <c r="B152" s="222" t="s">
        <v>364</v>
      </c>
      <c r="C152" s="220"/>
      <c r="D152" s="220"/>
      <c r="E152" s="220"/>
      <c r="F152" s="264">
        <f>+'2.รับจ่ายPCU'!L154</f>
        <v>0</v>
      </c>
      <c r="G152" s="264">
        <f>+'2.รับจ่ายPCU'!T154</f>
        <v>0</v>
      </c>
      <c r="H152" s="264">
        <f>+'2.รับจ่ายPCU'!M154</f>
        <v>0</v>
      </c>
      <c r="I152" s="264" t="e">
        <f t="shared" si="13"/>
        <v>#DIV/0!</v>
      </c>
      <c r="J152" s="221"/>
      <c r="K152" s="221"/>
      <c r="L152" s="260" t="e">
        <f t="shared" si="14"/>
        <v>#DIV/0!</v>
      </c>
      <c r="M152" s="261">
        <f t="shared" si="15"/>
        <v>0</v>
      </c>
      <c r="N152" s="262" t="e">
        <f t="shared" si="16"/>
        <v>#DIV/0!</v>
      </c>
      <c r="O152" s="153"/>
    </row>
    <row r="153" spans="1:15" ht="18.75" customHeight="1">
      <c r="A153" s="223">
        <v>143</v>
      </c>
      <c r="B153" s="222" t="s">
        <v>365</v>
      </c>
      <c r="C153" s="220"/>
      <c r="D153" s="220"/>
      <c r="E153" s="220"/>
      <c r="F153" s="264">
        <f>+'2.รับจ่ายPCU'!L155</f>
        <v>0</v>
      </c>
      <c r="G153" s="264">
        <f>+'2.รับจ่ายPCU'!T155</f>
        <v>0</v>
      </c>
      <c r="H153" s="264">
        <f>+'2.รับจ่ายPCU'!M155</f>
        <v>0</v>
      </c>
      <c r="I153" s="264" t="e">
        <f t="shared" si="13"/>
        <v>#DIV/0!</v>
      </c>
      <c r="J153" s="221"/>
      <c r="K153" s="221"/>
      <c r="L153" s="260" t="e">
        <f t="shared" si="14"/>
        <v>#DIV/0!</v>
      </c>
      <c r="M153" s="261">
        <f t="shared" si="15"/>
        <v>0</v>
      </c>
      <c r="N153" s="262" t="e">
        <f t="shared" si="16"/>
        <v>#DIV/0!</v>
      </c>
      <c r="O153" s="153"/>
    </row>
    <row r="154" spans="1:15" ht="18.75" customHeight="1">
      <c r="A154" s="223">
        <v>144</v>
      </c>
      <c r="B154" s="222" t="s">
        <v>366</v>
      </c>
      <c r="C154" s="220"/>
      <c r="D154" s="220"/>
      <c r="E154" s="220"/>
      <c r="F154" s="264">
        <f>+'2.รับจ่ายPCU'!L156</f>
        <v>0</v>
      </c>
      <c r="G154" s="264">
        <f>+'2.รับจ่ายPCU'!T156</f>
        <v>0</v>
      </c>
      <c r="H154" s="264">
        <f>+'2.รับจ่ายPCU'!M156</f>
        <v>0</v>
      </c>
      <c r="I154" s="264" t="e">
        <f t="shared" si="13"/>
        <v>#DIV/0!</v>
      </c>
      <c r="J154" s="221"/>
      <c r="K154" s="221"/>
      <c r="L154" s="260" t="e">
        <f t="shared" si="14"/>
        <v>#DIV/0!</v>
      </c>
      <c r="M154" s="261">
        <f t="shared" si="15"/>
        <v>0</v>
      </c>
      <c r="N154" s="262" t="e">
        <f t="shared" si="16"/>
        <v>#DIV/0!</v>
      </c>
      <c r="O154" s="153"/>
    </row>
    <row r="155" spans="1:15" ht="18.75" customHeight="1">
      <c r="A155" s="223">
        <v>145</v>
      </c>
      <c r="B155" s="222" t="s">
        <v>367</v>
      </c>
      <c r="C155" s="220"/>
      <c r="D155" s="220"/>
      <c r="E155" s="220"/>
      <c r="F155" s="264">
        <f>+'2.รับจ่ายPCU'!L157</f>
        <v>0</v>
      </c>
      <c r="G155" s="264">
        <f>+'2.รับจ่ายPCU'!T157</f>
        <v>0</v>
      </c>
      <c r="H155" s="264">
        <f>+'2.รับจ่ายPCU'!M157</f>
        <v>0</v>
      </c>
      <c r="I155" s="264" t="e">
        <f t="shared" si="13"/>
        <v>#DIV/0!</v>
      </c>
      <c r="J155" s="221"/>
      <c r="K155" s="221"/>
      <c r="L155" s="260" t="e">
        <f t="shared" si="14"/>
        <v>#DIV/0!</v>
      </c>
      <c r="M155" s="261">
        <f t="shared" si="15"/>
        <v>0</v>
      </c>
      <c r="N155" s="262" t="e">
        <f t="shared" si="16"/>
        <v>#DIV/0!</v>
      </c>
      <c r="O155" s="153"/>
    </row>
    <row r="156" spans="1:15" ht="18.75" customHeight="1">
      <c r="A156" s="223">
        <v>146</v>
      </c>
      <c r="B156" s="222" t="s">
        <v>368</v>
      </c>
      <c r="C156" s="220"/>
      <c r="D156" s="220"/>
      <c r="E156" s="220"/>
      <c r="F156" s="264">
        <f>+'2.รับจ่ายPCU'!L158</f>
        <v>0</v>
      </c>
      <c r="G156" s="264">
        <f>+'2.รับจ่ายPCU'!T158</f>
        <v>0</v>
      </c>
      <c r="H156" s="264">
        <f>+'2.รับจ่ายPCU'!M158</f>
        <v>0</v>
      </c>
      <c r="I156" s="264" t="e">
        <f t="shared" si="13"/>
        <v>#DIV/0!</v>
      </c>
      <c r="J156" s="221"/>
      <c r="K156" s="221"/>
      <c r="L156" s="260" t="e">
        <f t="shared" si="14"/>
        <v>#DIV/0!</v>
      </c>
      <c r="M156" s="261">
        <f t="shared" si="15"/>
        <v>0</v>
      </c>
      <c r="N156" s="262" t="e">
        <f t="shared" si="16"/>
        <v>#DIV/0!</v>
      </c>
      <c r="O156" s="153"/>
    </row>
    <row r="157" spans="1:15" ht="18.75" customHeight="1">
      <c r="A157" s="223">
        <v>147</v>
      </c>
      <c r="B157" s="222" t="s">
        <v>369</v>
      </c>
      <c r="C157" s="220"/>
      <c r="D157" s="220"/>
      <c r="E157" s="220"/>
      <c r="F157" s="264">
        <f>+'2.รับจ่ายPCU'!L159</f>
        <v>0</v>
      </c>
      <c r="G157" s="264">
        <f>+'2.รับจ่ายPCU'!T159</f>
        <v>0</v>
      </c>
      <c r="H157" s="264">
        <f>+'2.รับจ่ายPCU'!M159</f>
        <v>0</v>
      </c>
      <c r="I157" s="264" t="e">
        <f t="shared" si="13"/>
        <v>#DIV/0!</v>
      </c>
      <c r="J157" s="221"/>
      <c r="K157" s="221"/>
      <c r="L157" s="260" t="e">
        <f t="shared" si="14"/>
        <v>#DIV/0!</v>
      </c>
      <c r="M157" s="261">
        <f t="shared" si="15"/>
        <v>0</v>
      </c>
      <c r="N157" s="262" t="e">
        <f t="shared" si="16"/>
        <v>#DIV/0!</v>
      </c>
      <c r="O157" s="153"/>
    </row>
    <row r="158" spans="1:15" ht="18.75" customHeight="1">
      <c r="A158" s="223">
        <v>148</v>
      </c>
      <c r="B158" s="222" t="s">
        <v>370</v>
      </c>
      <c r="C158" s="220"/>
      <c r="D158" s="220"/>
      <c r="E158" s="220"/>
      <c r="F158" s="264">
        <f>+'2.รับจ่ายPCU'!L160</f>
        <v>0</v>
      </c>
      <c r="G158" s="264">
        <f>+'2.รับจ่ายPCU'!T160</f>
        <v>0</v>
      </c>
      <c r="H158" s="264">
        <f>+'2.รับจ่ายPCU'!M160</f>
        <v>0</v>
      </c>
      <c r="I158" s="264" t="e">
        <f t="shared" si="13"/>
        <v>#DIV/0!</v>
      </c>
      <c r="J158" s="221"/>
      <c r="K158" s="221"/>
      <c r="L158" s="260" t="e">
        <f t="shared" si="14"/>
        <v>#DIV/0!</v>
      </c>
      <c r="M158" s="261">
        <f t="shared" si="15"/>
        <v>0</v>
      </c>
      <c r="N158" s="262" t="e">
        <f t="shared" si="16"/>
        <v>#DIV/0!</v>
      </c>
      <c r="O158" s="153"/>
    </row>
    <row r="159" spans="1:15" ht="18.75" customHeight="1">
      <c r="A159" s="229"/>
      <c r="B159" s="230"/>
      <c r="C159" s="231">
        <f>SUM(C141:C158)</f>
        <v>0</v>
      </c>
      <c r="D159" s="231">
        <f aca="true" t="shared" si="18" ref="D159:N159">SUM(D141:D158)</f>
        <v>0</v>
      </c>
      <c r="E159" s="231">
        <f t="shared" si="18"/>
        <v>0</v>
      </c>
      <c r="F159" s="264">
        <f>+'2.รับจ่ายPCU'!L161</f>
        <v>0</v>
      </c>
      <c r="G159" s="264">
        <f>+'2.รับจ่ายPCU'!T161</f>
        <v>0</v>
      </c>
      <c r="H159" s="264">
        <f>+'2.รับจ่ายPCU'!M161</f>
        <v>0</v>
      </c>
      <c r="I159" s="263" t="e">
        <f t="shared" si="18"/>
        <v>#DIV/0!</v>
      </c>
      <c r="J159" s="231">
        <f t="shared" si="18"/>
        <v>0</v>
      </c>
      <c r="K159" s="231">
        <f t="shared" si="18"/>
        <v>0</v>
      </c>
      <c r="L159" s="263" t="e">
        <f t="shared" si="18"/>
        <v>#DIV/0!</v>
      </c>
      <c r="M159" s="263">
        <f t="shared" si="18"/>
        <v>0</v>
      </c>
      <c r="N159" s="263" t="e">
        <f t="shared" si="18"/>
        <v>#DIV/0!</v>
      </c>
      <c r="O159" s="153"/>
    </row>
    <row r="160" spans="1:15" ht="18.75" customHeight="1">
      <c r="A160" s="223">
        <v>149</v>
      </c>
      <c r="B160" s="222" t="s">
        <v>371</v>
      </c>
      <c r="C160" s="220"/>
      <c r="D160" s="220"/>
      <c r="E160" s="220"/>
      <c r="F160" s="264">
        <f>+'2.รับจ่ายPCU'!L162</f>
        <v>0</v>
      </c>
      <c r="G160" s="264">
        <f>+'2.รับจ่ายPCU'!T162</f>
        <v>0</v>
      </c>
      <c r="H160" s="264">
        <f>+'2.รับจ่ายPCU'!M162</f>
        <v>0</v>
      </c>
      <c r="I160" s="264" t="e">
        <f t="shared" si="13"/>
        <v>#DIV/0!</v>
      </c>
      <c r="J160" s="221"/>
      <c r="K160" s="221"/>
      <c r="L160" s="260" t="e">
        <f t="shared" si="14"/>
        <v>#DIV/0!</v>
      </c>
      <c r="M160" s="261">
        <f t="shared" si="15"/>
        <v>0</v>
      </c>
      <c r="N160" s="262" t="e">
        <f t="shared" si="16"/>
        <v>#DIV/0!</v>
      </c>
      <c r="O160" s="153"/>
    </row>
    <row r="161" spans="1:15" ht="18.75" customHeight="1">
      <c r="A161" s="223">
        <v>150</v>
      </c>
      <c r="B161" s="222" t="s">
        <v>372</v>
      </c>
      <c r="C161" s="220"/>
      <c r="D161" s="220"/>
      <c r="E161" s="220"/>
      <c r="F161" s="264">
        <f>+'2.รับจ่ายPCU'!L163</f>
        <v>0</v>
      </c>
      <c r="G161" s="264">
        <f>+'2.รับจ่ายPCU'!T163</f>
        <v>0</v>
      </c>
      <c r="H161" s="264">
        <f>+'2.รับจ่ายPCU'!M163</f>
        <v>0</v>
      </c>
      <c r="I161" s="264" t="e">
        <f t="shared" si="13"/>
        <v>#DIV/0!</v>
      </c>
      <c r="J161" s="221"/>
      <c r="K161" s="221"/>
      <c r="L161" s="260" t="e">
        <f t="shared" si="14"/>
        <v>#DIV/0!</v>
      </c>
      <c r="M161" s="261">
        <f t="shared" si="15"/>
        <v>0</v>
      </c>
      <c r="N161" s="262" t="e">
        <f t="shared" si="16"/>
        <v>#DIV/0!</v>
      </c>
      <c r="O161" s="153"/>
    </row>
    <row r="162" spans="1:15" ht="18.75" customHeight="1">
      <c r="A162" s="223">
        <v>151</v>
      </c>
      <c r="B162" s="222" t="s">
        <v>373</v>
      </c>
      <c r="C162" s="220"/>
      <c r="D162" s="220"/>
      <c r="E162" s="220"/>
      <c r="F162" s="264">
        <f>+'2.รับจ่ายPCU'!L164</f>
        <v>0</v>
      </c>
      <c r="G162" s="264">
        <f>+'2.รับจ่ายPCU'!T164</f>
        <v>0</v>
      </c>
      <c r="H162" s="264">
        <f>+'2.รับจ่ายPCU'!M164</f>
        <v>0</v>
      </c>
      <c r="I162" s="264" t="e">
        <f t="shared" si="13"/>
        <v>#DIV/0!</v>
      </c>
      <c r="J162" s="221"/>
      <c r="K162" s="221"/>
      <c r="L162" s="260" t="e">
        <f t="shared" si="14"/>
        <v>#DIV/0!</v>
      </c>
      <c r="M162" s="261">
        <f t="shared" si="15"/>
        <v>0</v>
      </c>
      <c r="N162" s="262" t="e">
        <f t="shared" si="16"/>
        <v>#DIV/0!</v>
      </c>
      <c r="O162" s="153"/>
    </row>
    <row r="163" spans="1:15" ht="18.75" customHeight="1">
      <c r="A163" s="223">
        <v>152</v>
      </c>
      <c r="B163" s="222" t="s">
        <v>374</v>
      </c>
      <c r="C163" s="220"/>
      <c r="D163" s="220"/>
      <c r="E163" s="220"/>
      <c r="F163" s="264">
        <f>+'2.รับจ่ายPCU'!L165</f>
        <v>0</v>
      </c>
      <c r="G163" s="264">
        <f>+'2.รับจ่ายPCU'!T165</f>
        <v>0</v>
      </c>
      <c r="H163" s="264">
        <f>+'2.รับจ่ายPCU'!M165</f>
        <v>0</v>
      </c>
      <c r="I163" s="264" t="e">
        <f t="shared" si="13"/>
        <v>#DIV/0!</v>
      </c>
      <c r="J163" s="221"/>
      <c r="K163" s="221"/>
      <c r="L163" s="260" t="e">
        <f t="shared" si="14"/>
        <v>#DIV/0!</v>
      </c>
      <c r="M163" s="261">
        <f t="shared" si="15"/>
        <v>0</v>
      </c>
      <c r="N163" s="262" t="e">
        <f t="shared" si="16"/>
        <v>#DIV/0!</v>
      </c>
      <c r="O163" s="153"/>
    </row>
    <row r="164" spans="1:15" ht="18.75" customHeight="1">
      <c r="A164" s="223">
        <v>153</v>
      </c>
      <c r="B164" s="222" t="s">
        <v>375</v>
      </c>
      <c r="C164" s="220"/>
      <c r="D164" s="220"/>
      <c r="E164" s="220"/>
      <c r="F164" s="264">
        <f>+'2.รับจ่ายPCU'!L166</f>
        <v>0</v>
      </c>
      <c r="G164" s="264">
        <f>+'2.รับจ่ายPCU'!T166</f>
        <v>0</v>
      </c>
      <c r="H164" s="264">
        <f>+'2.รับจ่ายPCU'!M166</f>
        <v>0</v>
      </c>
      <c r="I164" s="264" t="e">
        <f t="shared" si="13"/>
        <v>#DIV/0!</v>
      </c>
      <c r="J164" s="221"/>
      <c r="K164" s="221"/>
      <c r="L164" s="260" t="e">
        <f t="shared" si="14"/>
        <v>#DIV/0!</v>
      </c>
      <c r="M164" s="261">
        <f t="shared" si="15"/>
        <v>0</v>
      </c>
      <c r="N164" s="262" t="e">
        <f t="shared" si="16"/>
        <v>#DIV/0!</v>
      </c>
      <c r="O164" s="153"/>
    </row>
    <row r="165" spans="1:15" ht="18.75" customHeight="1">
      <c r="A165" s="223">
        <v>154</v>
      </c>
      <c r="B165" s="222" t="s">
        <v>376</v>
      </c>
      <c r="C165" s="220"/>
      <c r="D165" s="220"/>
      <c r="E165" s="220"/>
      <c r="F165" s="264">
        <f>+'2.รับจ่ายPCU'!L167</f>
        <v>0</v>
      </c>
      <c r="G165" s="264">
        <f>+'2.รับจ่ายPCU'!T167</f>
        <v>0</v>
      </c>
      <c r="H165" s="264">
        <f>+'2.รับจ่ายPCU'!M167</f>
        <v>0</v>
      </c>
      <c r="I165" s="264" t="e">
        <f t="shared" si="13"/>
        <v>#DIV/0!</v>
      </c>
      <c r="J165" s="221"/>
      <c r="K165" s="221"/>
      <c r="L165" s="260" t="e">
        <f t="shared" si="14"/>
        <v>#DIV/0!</v>
      </c>
      <c r="M165" s="261">
        <f t="shared" si="15"/>
        <v>0</v>
      </c>
      <c r="N165" s="262" t="e">
        <f t="shared" si="16"/>
        <v>#DIV/0!</v>
      </c>
      <c r="O165" s="153"/>
    </row>
    <row r="166" spans="1:15" ht="18.75" customHeight="1">
      <c r="A166" s="223">
        <v>155</v>
      </c>
      <c r="B166" s="222" t="s">
        <v>377</v>
      </c>
      <c r="C166" s="220"/>
      <c r="D166" s="220"/>
      <c r="E166" s="220"/>
      <c r="F166" s="264">
        <f>+'2.รับจ่ายPCU'!L168</f>
        <v>0</v>
      </c>
      <c r="G166" s="264">
        <f>+'2.รับจ่ายPCU'!T168</f>
        <v>0</v>
      </c>
      <c r="H166" s="264">
        <f>+'2.รับจ่ายPCU'!M168</f>
        <v>0</v>
      </c>
      <c r="I166" s="264" t="e">
        <f t="shared" si="13"/>
        <v>#DIV/0!</v>
      </c>
      <c r="J166" s="221"/>
      <c r="K166" s="221"/>
      <c r="L166" s="260" t="e">
        <f t="shared" si="14"/>
        <v>#DIV/0!</v>
      </c>
      <c r="M166" s="261">
        <f t="shared" si="15"/>
        <v>0</v>
      </c>
      <c r="N166" s="262" t="e">
        <f t="shared" si="16"/>
        <v>#DIV/0!</v>
      </c>
      <c r="O166" s="153"/>
    </row>
    <row r="167" spans="1:15" ht="18.75" customHeight="1">
      <c r="A167" s="223">
        <v>156</v>
      </c>
      <c r="B167" s="222" t="s">
        <v>378</v>
      </c>
      <c r="C167" s="220"/>
      <c r="D167" s="220"/>
      <c r="E167" s="220"/>
      <c r="F167" s="264">
        <f>+'2.รับจ่ายPCU'!L169</f>
        <v>0</v>
      </c>
      <c r="G167" s="264">
        <f>+'2.รับจ่ายPCU'!T169</f>
        <v>0</v>
      </c>
      <c r="H167" s="264">
        <f>+'2.รับจ่ายPCU'!M169</f>
        <v>0</v>
      </c>
      <c r="I167" s="264" t="e">
        <f t="shared" si="13"/>
        <v>#DIV/0!</v>
      </c>
      <c r="J167" s="221"/>
      <c r="K167" s="221"/>
      <c r="L167" s="260" t="e">
        <f t="shared" si="14"/>
        <v>#DIV/0!</v>
      </c>
      <c r="M167" s="261">
        <f t="shared" si="15"/>
        <v>0</v>
      </c>
      <c r="N167" s="262" t="e">
        <f t="shared" si="16"/>
        <v>#DIV/0!</v>
      </c>
      <c r="O167" s="153"/>
    </row>
    <row r="168" spans="1:15" ht="18.75" customHeight="1">
      <c r="A168" s="223">
        <v>157</v>
      </c>
      <c r="B168" s="222" t="s">
        <v>379</v>
      </c>
      <c r="C168" s="220"/>
      <c r="D168" s="220"/>
      <c r="E168" s="220"/>
      <c r="F168" s="264">
        <f>+'2.รับจ่ายPCU'!L170</f>
        <v>0</v>
      </c>
      <c r="G168" s="264">
        <f>+'2.รับจ่ายPCU'!T170</f>
        <v>0</v>
      </c>
      <c r="H168" s="264">
        <f>+'2.รับจ่ายPCU'!M170</f>
        <v>0</v>
      </c>
      <c r="I168" s="264" t="e">
        <f t="shared" si="13"/>
        <v>#DIV/0!</v>
      </c>
      <c r="J168" s="221"/>
      <c r="K168" s="221"/>
      <c r="L168" s="260" t="e">
        <f t="shared" si="14"/>
        <v>#DIV/0!</v>
      </c>
      <c r="M168" s="261">
        <f t="shared" si="15"/>
        <v>0</v>
      </c>
      <c r="N168" s="262" t="e">
        <f t="shared" si="16"/>
        <v>#DIV/0!</v>
      </c>
      <c r="O168" s="153"/>
    </row>
    <row r="169" spans="1:15" ht="18.75" customHeight="1">
      <c r="A169" s="223">
        <v>158</v>
      </c>
      <c r="B169" s="222" t="s">
        <v>380</v>
      </c>
      <c r="C169" s="220"/>
      <c r="D169" s="220"/>
      <c r="E169" s="220"/>
      <c r="F169" s="264">
        <f>+'2.รับจ่ายPCU'!L171</f>
        <v>0</v>
      </c>
      <c r="G169" s="264">
        <f>+'2.รับจ่ายPCU'!T171</f>
        <v>0</v>
      </c>
      <c r="H169" s="264">
        <f>+'2.รับจ่ายPCU'!M171</f>
        <v>0</v>
      </c>
      <c r="I169" s="264" t="e">
        <f t="shared" si="13"/>
        <v>#DIV/0!</v>
      </c>
      <c r="J169" s="221"/>
      <c r="K169" s="221"/>
      <c r="L169" s="260" t="e">
        <f t="shared" si="14"/>
        <v>#DIV/0!</v>
      </c>
      <c r="M169" s="261">
        <f t="shared" si="15"/>
        <v>0</v>
      </c>
      <c r="N169" s="262" t="e">
        <f t="shared" si="16"/>
        <v>#DIV/0!</v>
      </c>
      <c r="O169" s="153"/>
    </row>
    <row r="170" spans="1:15" ht="18.75" customHeight="1">
      <c r="A170" s="223">
        <v>159</v>
      </c>
      <c r="B170" s="222" t="s">
        <v>381</v>
      </c>
      <c r="C170" s="220"/>
      <c r="D170" s="220"/>
      <c r="E170" s="220"/>
      <c r="F170" s="264">
        <f>+'2.รับจ่ายPCU'!L172</f>
        <v>0</v>
      </c>
      <c r="G170" s="264">
        <f>+'2.รับจ่ายPCU'!T172</f>
        <v>0</v>
      </c>
      <c r="H170" s="264">
        <f>+'2.รับจ่ายPCU'!M172</f>
        <v>0</v>
      </c>
      <c r="I170" s="264" t="e">
        <f t="shared" si="13"/>
        <v>#DIV/0!</v>
      </c>
      <c r="J170" s="221"/>
      <c r="K170" s="221"/>
      <c r="L170" s="260" t="e">
        <f t="shared" si="14"/>
        <v>#DIV/0!</v>
      </c>
      <c r="M170" s="261">
        <f t="shared" si="15"/>
        <v>0</v>
      </c>
      <c r="N170" s="262" t="e">
        <f t="shared" si="16"/>
        <v>#DIV/0!</v>
      </c>
      <c r="O170" s="153"/>
    </row>
    <row r="171" spans="1:15" ht="18.75" customHeight="1">
      <c r="A171" s="223">
        <v>160</v>
      </c>
      <c r="B171" s="222" t="s">
        <v>382</v>
      </c>
      <c r="C171" s="220"/>
      <c r="D171" s="220"/>
      <c r="E171" s="220"/>
      <c r="F171" s="264">
        <f>+'2.รับจ่ายPCU'!L173</f>
        <v>0</v>
      </c>
      <c r="G171" s="264">
        <f>+'2.รับจ่ายPCU'!T173</f>
        <v>0</v>
      </c>
      <c r="H171" s="264">
        <f>+'2.รับจ่ายPCU'!M173</f>
        <v>0</v>
      </c>
      <c r="I171" s="264" t="e">
        <f t="shared" si="13"/>
        <v>#DIV/0!</v>
      </c>
      <c r="J171" s="221"/>
      <c r="K171" s="221"/>
      <c r="L171" s="260" t="e">
        <f t="shared" si="14"/>
        <v>#DIV/0!</v>
      </c>
      <c r="M171" s="261">
        <f t="shared" si="15"/>
        <v>0</v>
      </c>
      <c r="N171" s="262" t="e">
        <f t="shared" si="16"/>
        <v>#DIV/0!</v>
      </c>
      <c r="O171" s="153"/>
    </row>
    <row r="172" spans="1:15" ht="18.75" customHeight="1">
      <c r="A172" s="223">
        <v>161</v>
      </c>
      <c r="B172" s="222" t="s">
        <v>383</v>
      </c>
      <c r="C172" s="220"/>
      <c r="D172" s="220"/>
      <c r="E172" s="220"/>
      <c r="F172" s="264">
        <f>+'2.รับจ่ายPCU'!L174</f>
        <v>0</v>
      </c>
      <c r="G172" s="264">
        <f>+'2.รับจ่ายPCU'!T174</f>
        <v>0</v>
      </c>
      <c r="H172" s="264">
        <f>+'2.รับจ่ายPCU'!M174</f>
        <v>0</v>
      </c>
      <c r="I172" s="264" t="e">
        <f t="shared" si="13"/>
        <v>#DIV/0!</v>
      </c>
      <c r="J172" s="221"/>
      <c r="K172" s="221"/>
      <c r="L172" s="260" t="e">
        <f t="shared" si="14"/>
        <v>#DIV/0!</v>
      </c>
      <c r="M172" s="261">
        <f t="shared" si="15"/>
        <v>0</v>
      </c>
      <c r="N172" s="262" t="e">
        <f t="shared" si="16"/>
        <v>#DIV/0!</v>
      </c>
      <c r="O172" s="153"/>
    </row>
    <row r="173" spans="1:15" ht="18.75" customHeight="1">
      <c r="A173" s="223">
        <v>162</v>
      </c>
      <c r="B173" s="222" t="s">
        <v>384</v>
      </c>
      <c r="C173" s="220"/>
      <c r="D173" s="220"/>
      <c r="E173" s="220"/>
      <c r="F173" s="264">
        <f>+'2.รับจ่ายPCU'!L175</f>
        <v>0</v>
      </c>
      <c r="G173" s="264">
        <f>+'2.รับจ่ายPCU'!T175</f>
        <v>0</v>
      </c>
      <c r="H173" s="264">
        <f>+'2.รับจ่ายPCU'!M175</f>
        <v>0</v>
      </c>
      <c r="I173" s="264" t="e">
        <f t="shared" si="13"/>
        <v>#DIV/0!</v>
      </c>
      <c r="J173" s="221"/>
      <c r="K173" s="221"/>
      <c r="L173" s="260" t="e">
        <f t="shared" si="14"/>
        <v>#DIV/0!</v>
      </c>
      <c r="M173" s="261">
        <f t="shared" si="15"/>
        <v>0</v>
      </c>
      <c r="N173" s="262" t="e">
        <f t="shared" si="16"/>
        <v>#DIV/0!</v>
      </c>
      <c r="O173" s="153"/>
    </row>
    <row r="174" spans="1:15" ht="18.75" customHeight="1">
      <c r="A174" s="223">
        <v>163</v>
      </c>
      <c r="B174" s="222" t="s">
        <v>385</v>
      </c>
      <c r="C174" s="220"/>
      <c r="D174" s="220"/>
      <c r="E174" s="220"/>
      <c r="F174" s="264">
        <f>+'2.รับจ่ายPCU'!L176</f>
        <v>0</v>
      </c>
      <c r="G174" s="264">
        <f>+'2.รับจ่ายPCU'!T176</f>
        <v>0</v>
      </c>
      <c r="H174" s="264">
        <f>+'2.รับจ่ายPCU'!M176</f>
        <v>0</v>
      </c>
      <c r="I174" s="264" t="e">
        <f t="shared" si="13"/>
        <v>#DIV/0!</v>
      </c>
      <c r="J174" s="221"/>
      <c r="K174" s="221"/>
      <c r="L174" s="260" t="e">
        <f t="shared" si="14"/>
        <v>#DIV/0!</v>
      </c>
      <c r="M174" s="261">
        <f t="shared" si="15"/>
        <v>0</v>
      </c>
      <c r="N174" s="262" t="e">
        <f t="shared" si="16"/>
        <v>#DIV/0!</v>
      </c>
      <c r="O174" s="153"/>
    </row>
    <row r="175" spans="1:15" ht="18.75" customHeight="1">
      <c r="A175" s="223">
        <v>164</v>
      </c>
      <c r="B175" s="222" t="s">
        <v>386</v>
      </c>
      <c r="C175" s="220"/>
      <c r="D175" s="220"/>
      <c r="E175" s="220"/>
      <c r="F175" s="264">
        <f>+'2.รับจ่ายPCU'!L177</f>
        <v>0</v>
      </c>
      <c r="G175" s="264">
        <f>+'2.รับจ่ายPCU'!T177</f>
        <v>0</v>
      </c>
      <c r="H175" s="264">
        <f>+'2.รับจ่ายPCU'!M177</f>
        <v>0</v>
      </c>
      <c r="I175" s="264" t="e">
        <f t="shared" si="13"/>
        <v>#DIV/0!</v>
      </c>
      <c r="J175" s="221"/>
      <c r="K175" s="221"/>
      <c r="L175" s="260" t="e">
        <f t="shared" si="14"/>
        <v>#DIV/0!</v>
      </c>
      <c r="M175" s="261">
        <f t="shared" si="15"/>
        <v>0</v>
      </c>
      <c r="N175" s="262" t="e">
        <f t="shared" si="16"/>
        <v>#DIV/0!</v>
      </c>
      <c r="O175" s="153"/>
    </row>
    <row r="176" spans="1:15" ht="18.75" customHeight="1">
      <c r="A176" s="223">
        <v>165</v>
      </c>
      <c r="B176" s="222" t="s">
        <v>387</v>
      </c>
      <c r="C176" s="220"/>
      <c r="D176" s="220"/>
      <c r="E176" s="220"/>
      <c r="F176" s="264">
        <f>+'2.รับจ่ายPCU'!L178</f>
        <v>0</v>
      </c>
      <c r="G176" s="264">
        <f>+'2.รับจ่ายPCU'!T178</f>
        <v>0</v>
      </c>
      <c r="H176" s="264">
        <f>+'2.รับจ่ายPCU'!M178</f>
        <v>0</v>
      </c>
      <c r="I176" s="264" t="e">
        <f t="shared" si="13"/>
        <v>#DIV/0!</v>
      </c>
      <c r="J176" s="221"/>
      <c r="K176" s="221"/>
      <c r="L176" s="260" t="e">
        <f t="shared" si="14"/>
        <v>#DIV/0!</v>
      </c>
      <c r="M176" s="261">
        <f t="shared" si="15"/>
        <v>0</v>
      </c>
      <c r="N176" s="262" t="e">
        <f t="shared" si="16"/>
        <v>#DIV/0!</v>
      </c>
      <c r="O176" s="153"/>
    </row>
    <row r="177" spans="1:15" ht="18.75" customHeight="1">
      <c r="A177" s="229"/>
      <c r="B177" s="230"/>
      <c r="C177" s="231">
        <f>SUM(C160:C176)</f>
        <v>0</v>
      </c>
      <c r="D177" s="231">
        <f aca="true" t="shared" si="19" ref="D177:N177">SUM(D160:D176)</f>
        <v>0</v>
      </c>
      <c r="E177" s="231">
        <f t="shared" si="19"/>
        <v>0</v>
      </c>
      <c r="F177" s="264">
        <f>+'2.รับจ่ายPCU'!L179</f>
        <v>0</v>
      </c>
      <c r="G177" s="264">
        <f>+'2.รับจ่ายPCU'!T179</f>
        <v>0</v>
      </c>
      <c r="H177" s="264">
        <f>+'2.รับจ่ายPCU'!M179</f>
        <v>0</v>
      </c>
      <c r="I177" s="263" t="e">
        <f t="shared" si="19"/>
        <v>#DIV/0!</v>
      </c>
      <c r="J177" s="231">
        <f t="shared" si="19"/>
        <v>0</v>
      </c>
      <c r="K177" s="231">
        <f t="shared" si="19"/>
        <v>0</v>
      </c>
      <c r="L177" s="263" t="e">
        <f t="shared" si="19"/>
        <v>#DIV/0!</v>
      </c>
      <c r="M177" s="263">
        <f t="shared" si="19"/>
        <v>0</v>
      </c>
      <c r="N177" s="263" t="e">
        <f t="shared" si="19"/>
        <v>#DIV/0!</v>
      </c>
      <c r="O177" s="153"/>
    </row>
    <row r="178" spans="1:15" ht="18.75" customHeight="1">
      <c r="A178" s="223">
        <v>166</v>
      </c>
      <c r="B178" s="222" t="s">
        <v>388</v>
      </c>
      <c r="C178" s="220"/>
      <c r="D178" s="220"/>
      <c r="E178" s="220"/>
      <c r="F178" s="264">
        <f>+'2.รับจ่ายPCU'!L180</f>
        <v>0</v>
      </c>
      <c r="G178" s="264">
        <f>+'2.รับจ่ายPCU'!T180</f>
        <v>0</v>
      </c>
      <c r="H178" s="264">
        <f>+'2.รับจ่ายPCU'!M180</f>
        <v>0</v>
      </c>
      <c r="I178" s="264" t="e">
        <f t="shared" si="13"/>
        <v>#DIV/0!</v>
      </c>
      <c r="J178" s="221"/>
      <c r="K178" s="221"/>
      <c r="L178" s="260" t="e">
        <f t="shared" si="14"/>
        <v>#DIV/0!</v>
      </c>
      <c r="M178" s="261">
        <f t="shared" si="15"/>
        <v>0</v>
      </c>
      <c r="N178" s="262" t="e">
        <f t="shared" si="16"/>
        <v>#DIV/0!</v>
      </c>
      <c r="O178" s="153"/>
    </row>
    <row r="179" spans="1:15" ht="18.75" customHeight="1">
      <c r="A179" s="223">
        <v>167</v>
      </c>
      <c r="B179" s="222" t="s">
        <v>389</v>
      </c>
      <c r="C179" s="220"/>
      <c r="D179" s="220"/>
      <c r="E179" s="220"/>
      <c r="F179" s="264">
        <f>+'2.รับจ่ายPCU'!L181</f>
        <v>0</v>
      </c>
      <c r="G179" s="264">
        <f>+'2.รับจ่ายPCU'!T181</f>
        <v>0</v>
      </c>
      <c r="H179" s="264">
        <f>+'2.รับจ่ายPCU'!M181</f>
        <v>0</v>
      </c>
      <c r="I179" s="264" t="e">
        <f t="shared" si="13"/>
        <v>#DIV/0!</v>
      </c>
      <c r="J179" s="221"/>
      <c r="K179" s="221"/>
      <c r="L179" s="260" t="e">
        <f t="shared" si="14"/>
        <v>#DIV/0!</v>
      </c>
      <c r="M179" s="261">
        <f t="shared" si="15"/>
        <v>0</v>
      </c>
      <c r="N179" s="262" t="e">
        <f t="shared" si="16"/>
        <v>#DIV/0!</v>
      </c>
      <c r="O179" s="153"/>
    </row>
    <row r="180" spans="1:15" ht="18.75" customHeight="1">
      <c r="A180" s="223">
        <v>168</v>
      </c>
      <c r="B180" s="222" t="s">
        <v>390</v>
      </c>
      <c r="C180" s="220"/>
      <c r="D180" s="220"/>
      <c r="E180" s="220"/>
      <c r="F180" s="264">
        <f>+'2.รับจ่ายPCU'!L182</f>
        <v>0</v>
      </c>
      <c r="G180" s="264">
        <f>+'2.รับจ่ายPCU'!T182</f>
        <v>0</v>
      </c>
      <c r="H180" s="264">
        <f>+'2.รับจ่ายPCU'!M182</f>
        <v>0</v>
      </c>
      <c r="I180" s="264" t="e">
        <f t="shared" si="13"/>
        <v>#DIV/0!</v>
      </c>
      <c r="J180" s="221"/>
      <c r="K180" s="221"/>
      <c r="L180" s="260" t="e">
        <f t="shared" si="14"/>
        <v>#DIV/0!</v>
      </c>
      <c r="M180" s="261">
        <f t="shared" si="15"/>
        <v>0</v>
      </c>
      <c r="N180" s="262" t="e">
        <f t="shared" si="16"/>
        <v>#DIV/0!</v>
      </c>
      <c r="O180" s="153"/>
    </row>
    <row r="181" spans="1:15" ht="18.75" customHeight="1">
      <c r="A181" s="223">
        <v>169</v>
      </c>
      <c r="B181" s="222" t="s">
        <v>391</v>
      </c>
      <c r="C181" s="220"/>
      <c r="D181" s="220"/>
      <c r="E181" s="220"/>
      <c r="F181" s="264">
        <f>+'2.รับจ่ายPCU'!L183</f>
        <v>0</v>
      </c>
      <c r="G181" s="264">
        <f>+'2.รับจ่ายPCU'!T183</f>
        <v>0</v>
      </c>
      <c r="H181" s="264">
        <f>+'2.รับจ่ายPCU'!M183</f>
        <v>0</v>
      </c>
      <c r="I181" s="264" t="e">
        <f t="shared" si="13"/>
        <v>#DIV/0!</v>
      </c>
      <c r="J181" s="221"/>
      <c r="K181" s="221"/>
      <c r="L181" s="260" t="e">
        <f t="shared" si="14"/>
        <v>#DIV/0!</v>
      </c>
      <c r="M181" s="261">
        <f t="shared" si="15"/>
        <v>0</v>
      </c>
      <c r="N181" s="262" t="e">
        <f t="shared" si="16"/>
        <v>#DIV/0!</v>
      </c>
      <c r="O181" s="153"/>
    </row>
    <row r="182" spans="1:15" ht="18.75" customHeight="1">
      <c r="A182" s="223">
        <v>170</v>
      </c>
      <c r="B182" s="222" t="s">
        <v>392</v>
      </c>
      <c r="C182" s="220"/>
      <c r="D182" s="220"/>
      <c r="E182" s="220"/>
      <c r="F182" s="264">
        <f>+'2.รับจ่ายPCU'!L184</f>
        <v>0</v>
      </c>
      <c r="G182" s="264">
        <f>+'2.รับจ่ายPCU'!T184</f>
        <v>0</v>
      </c>
      <c r="H182" s="264">
        <f>+'2.รับจ่ายPCU'!M184</f>
        <v>0</v>
      </c>
      <c r="I182" s="264" t="e">
        <f t="shared" si="13"/>
        <v>#DIV/0!</v>
      </c>
      <c r="J182" s="221"/>
      <c r="K182" s="221"/>
      <c r="L182" s="260" t="e">
        <f t="shared" si="14"/>
        <v>#DIV/0!</v>
      </c>
      <c r="M182" s="261">
        <f t="shared" si="15"/>
        <v>0</v>
      </c>
      <c r="N182" s="262" t="e">
        <f t="shared" si="16"/>
        <v>#DIV/0!</v>
      </c>
      <c r="O182" s="153"/>
    </row>
    <row r="183" spans="1:15" ht="18.75" customHeight="1">
      <c r="A183" s="223">
        <v>171</v>
      </c>
      <c r="B183" s="222" t="s">
        <v>393</v>
      </c>
      <c r="C183" s="220"/>
      <c r="D183" s="220"/>
      <c r="E183" s="220"/>
      <c r="F183" s="264">
        <f>+'2.รับจ่ายPCU'!L185</f>
        <v>0</v>
      </c>
      <c r="G183" s="264">
        <f>+'2.รับจ่ายPCU'!T185</f>
        <v>0</v>
      </c>
      <c r="H183" s="264">
        <f>+'2.รับจ่ายPCU'!M185</f>
        <v>0</v>
      </c>
      <c r="I183" s="264" t="e">
        <f t="shared" si="13"/>
        <v>#DIV/0!</v>
      </c>
      <c r="J183" s="221"/>
      <c r="K183" s="221"/>
      <c r="L183" s="260" t="e">
        <f t="shared" si="14"/>
        <v>#DIV/0!</v>
      </c>
      <c r="M183" s="261">
        <f t="shared" si="15"/>
        <v>0</v>
      </c>
      <c r="N183" s="262" t="e">
        <f t="shared" si="16"/>
        <v>#DIV/0!</v>
      </c>
      <c r="O183" s="153"/>
    </row>
    <row r="184" spans="1:15" ht="18.75" customHeight="1">
      <c r="A184" s="223">
        <v>172</v>
      </c>
      <c r="B184" s="222" t="s">
        <v>394</v>
      </c>
      <c r="C184" s="220"/>
      <c r="D184" s="220"/>
      <c r="E184" s="220"/>
      <c r="F184" s="264">
        <f>+'2.รับจ่ายPCU'!L186</f>
        <v>0</v>
      </c>
      <c r="G184" s="264">
        <f>+'2.รับจ่ายPCU'!T186</f>
        <v>0</v>
      </c>
      <c r="H184" s="264">
        <f>+'2.รับจ่ายPCU'!M186</f>
        <v>0</v>
      </c>
      <c r="I184" s="264" t="e">
        <f t="shared" si="13"/>
        <v>#DIV/0!</v>
      </c>
      <c r="J184" s="221"/>
      <c r="K184" s="221"/>
      <c r="L184" s="260" t="e">
        <f t="shared" si="14"/>
        <v>#DIV/0!</v>
      </c>
      <c r="M184" s="261">
        <f t="shared" si="15"/>
        <v>0</v>
      </c>
      <c r="N184" s="262" t="e">
        <f t="shared" si="16"/>
        <v>#DIV/0!</v>
      </c>
      <c r="O184" s="153"/>
    </row>
    <row r="185" spans="1:15" ht="18.75" customHeight="1">
      <c r="A185" s="223">
        <v>173</v>
      </c>
      <c r="B185" s="222" t="s">
        <v>395</v>
      </c>
      <c r="C185" s="220"/>
      <c r="D185" s="220"/>
      <c r="E185" s="220"/>
      <c r="F185" s="264">
        <f>+'2.รับจ่ายPCU'!L187</f>
        <v>0</v>
      </c>
      <c r="G185" s="264">
        <f>+'2.รับจ่ายPCU'!T187</f>
        <v>0</v>
      </c>
      <c r="H185" s="264">
        <f>+'2.รับจ่ายPCU'!M187</f>
        <v>0</v>
      </c>
      <c r="I185" s="264" t="e">
        <f t="shared" si="13"/>
        <v>#DIV/0!</v>
      </c>
      <c r="J185" s="221"/>
      <c r="K185" s="221"/>
      <c r="L185" s="260" t="e">
        <f t="shared" si="14"/>
        <v>#DIV/0!</v>
      </c>
      <c r="M185" s="261">
        <f t="shared" si="15"/>
        <v>0</v>
      </c>
      <c r="N185" s="262" t="e">
        <f t="shared" si="16"/>
        <v>#DIV/0!</v>
      </c>
      <c r="O185" s="153"/>
    </row>
    <row r="186" spans="1:15" ht="18.75" customHeight="1">
      <c r="A186" s="223">
        <v>174</v>
      </c>
      <c r="B186" s="222" t="s">
        <v>396</v>
      </c>
      <c r="C186" s="220"/>
      <c r="D186" s="220"/>
      <c r="E186" s="220"/>
      <c r="F186" s="264">
        <f>+'2.รับจ่ายPCU'!L188</f>
        <v>0</v>
      </c>
      <c r="G186" s="264">
        <f>+'2.รับจ่ายPCU'!T188</f>
        <v>0</v>
      </c>
      <c r="H186" s="264">
        <f>+'2.รับจ่ายPCU'!M188</f>
        <v>0</v>
      </c>
      <c r="I186" s="264" t="e">
        <f t="shared" si="13"/>
        <v>#DIV/0!</v>
      </c>
      <c r="J186" s="221"/>
      <c r="K186" s="221"/>
      <c r="L186" s="260" t="e">
        <f t="shared" si="14"/>
        <v>#DIV/0!</v>
      </c>
      <c r="M186" s="261">
        <f t="shared" si="15"/>
        <v>0</v>
      </c>
      <c r="N186" s="262" t="e">
        <f t="shared" si="16"/>
        <v>#DIV/0!</v>
      </c>
      <c r="O186" s="153"/>
    </row>
    <row r="187" spans="1:15" ht="18.75" customHeight="1">
      <c r="A187" s="229"/>
      <c r="B187" s="230"/>
      <c r="C187" s="231">
        <f>SUM(C178:C186)</f>
        <v>0</v>
      </c>
      <c r="D187" s="231">
        <f aca="true" t="shared" si="20" ref="D187:N187">SUM(D178:D186)</f>
        <v>0</v>
      </c>
      <c r="E187" s="231">
        <f t="shared" si="20"/>
        <v>0</v>
      </c>
      <c r="F187" s="264">
        <f>+'2.รับจ่ายPCU'!L189</f>
        <v>0</v>
      </c>
      <c r="G187" s="264">
        <f>+'2.รับจ่ายPCU'!T189</f>
        <v>0</v>
      </c>
      <c r="H187" s="264">
        <f>+'2.รับจ่ายPCU'!M189</f>
        <v>0</v>
      </c>
      <c r="I187" s="263" t="e">
        <f t="shared" si="20"/>
        <v>#DIV/0!</v>
      </c>
      <c r="J187" s="231">
        <f t="shared" si="20"/>
        <v>0</v>
      </c>
      <c r="K187" s="231">
        <f t="shared" si="20"/>
        <v>0</v>
      </c>
      <c r="L187" s="263" t="e">
        <f t="shared" si="20"/>
        <v>#DIV/0!</v>
      </c>
      <c r="M187" s="263">
        <f t="shared" si="20"/>
        <v>0</v>
      </c>
      <c r="N187" s="263" t="e">
        <f t="shared" si="20"/>
        <v>#DIV/0!</v>
      </c>
      <c r="O187" s="153"/>
    </row>
    <row r="188" spans="1:15" ht="18.75" customHeight="1">
      <c r="A188" s="223">
        <v>175</v>
      </c>
      <c r="B188" s="222" t="s">
        <v>397</v>
      </c>
      <c r="C188" s="220"/>
      <c r="D188" s="220"/>
      <c r="E188" s="220"/>
      <c r="F188" s="264">
        <f>+'2.รับจ่ายPCU'!L190</f>
        <v>0</v>
      </c>
      <c r="G188" s="264">
        <f>+'2.รับจ่ายPCU'!T190</f>
        <v>0</v>
      </c>
      <c r="H188" s="264">
        <f>+'2.รับจ่ายPCU'!M190</f>
        <v>0</v>
      </c>
      <c r="I188" s="264" t="e">
        <f t="shared" si="13"/>
        <v>#DIV/0!</v>
      </c>
      <c r="J188" s="221"/>
      <c r="K188" s="221"/>
      <c r="L188" s="260" t="e">
        <f t="shared" si="14"/>
        <v>#DIV/0!</v>
      </c>
      <c r="M188" s="261">
        <f t="shared" si="15"/>
        <v>0</v>
      </c>
      <c r="N188" s="262" t="e">
        <f t="shared" si="16"/>
        <v>#DIV/0!</v>
      </c>
      <c r="O188" s="153"/>
    </row>
    <row r="189" spans="1:15" ht="18.75" customHeight="1">
      <c r="A189" s="223">
        <v>176</v>
      </c>
      <c r="B189" s="222" t="s">
        <v>398</v>
      </c>
      <c r="C189" s="220"/>
      <c r="D189" s="220"/>
      <c r="E189" s="220"/>
      <c r="F189" s="264">
        <f>+'2.รับจ่ายPCU'!L191</f>
        <v>0</v>
      </c>
      <c r="G189" s="264">
        <f>+'2.รับจ่ายPCU'!T191</f>
        <v>0</v>
      </c>
      <c r="H189" s="264">
        <f>+'2.รับจ่ายPCU'!M191</f>
        <v>0</v>
      </c>
      <c r="I189" s="264" t="e">
        <f t="shared" si="13"/>
        <v>#DIV/0!</v>
      </c>
      <c r="J189" s="221"/>
      <c r="K189" s="221"/>
      <c r="L189" s="260" t="e">
        <f t="shared" si="14"/>
        <v>#DIV/0!</v>
      </c>
      <c r="M189" s="261">
        <f t="shared" si="15"/>
        <v>0</v>
      </c>
      <c r="N189" s="262" t="e">
        <f t="shared" si="16"/>
        <v>#DIV/0!</v>
      </c>
      <c r="O189" s="153"/>
    </row>
    <row r="190" spans="1:15" ht="18.75" customHeight="1">
      <c r="A190" s="223">
        <v>177</v>
      </c>
      <c r="B190" s="222" t="s">
        <v>399</v>
      </c>
      <c r="C190" s="220"/>
      <c r="D190" s="220"/>
      <c r="E190" s="220"/>
      <c r="F190" s="264">
        <f>+'2.รับจ่ายPCU'!L192</f>
        <v>0</v>
      </c>
      <c r="G190" s="264">
        <f>+'2.รับจ่ายPCU'!T192</f>
        <v>0</v>
      </c>
      <c r="H190" s="264">
        <f>+'2.รับจ่ายPCU'!M192</f>
        <v>0</v>
      </c>
      <c r="I190" s="264" t="e">
        <f t="shared" si="13"/>
        <v>#DIV/0!</v>
      </c>
      <c r="J190" s="221"/>
      <c r="K190" s="221"/>
      <c r="L190" s="260" t="e">
        <f t="shared" si="14"/>
        <v>#DIV/0!</v>
      </c>
      <c r="M190" s="261">
        <f t="shared" si="15"/>
        <v>0</v>
      </c>
      <c r="N190" s="262" t="e">
        <f t="shared" si="16"/>
        <v>#DIV/0!</v>
      </c>
      <c r="O190" s="153"/>
    </row>
    <row r="191" spans="1:15" ht="18.75" customHeight="1">
      <c r="A191" s="223">
        <v>178</v>
      </c>
      <c r="B191" s="340" t="s">
        <v>400</v>
      </c>
      <c r="C191" s="220">
        <v>668473</v>
      </c>
      <c r="D191" s="220">
        <v>17939</v>
      </c>
      <c r="E191" s="220">
        <v>41890.82</v>
      </c>
      <c r="F191" s="264">
        <f>+'2.รับจ่ายPCU'!L193</f>
        <v>437963.25999999995</v>
      </c>
      <c r="G191" s="264">
        <f>+'2.รับจ่ายPCU'!T193</f>
        <v>360585.76</v>
      </c>
      <c r="H191" s="264">
        <f>+'2.รับจ่ายPCU'!M193</f>
        <v>0</v>
      </c>
      <c r="I191" s="264">
        <f>(H191*100)/G191</f>
        <v>0</v>
      </c>
      <c r="J191" s="221"/>
      <c r="K191" s="221"/>
      <c r="L191" s="260">
        <f t="shared" si="14"/>
        <v>1.214588340926164</v>
      </c>
      <c r="M191" s="261">
        <f t="shared" si="15"/>
        <v>745850.5</v>
      </c>
      <c r="N191" s="262">
        <f t="shared" si="16"/>
        <v>10.34220680262027</v>
      </c>
      <c r="O191" s="153"/>
    </row>
    <row r="192" spans="1:15" ht="18.75" customHeight="1">
      <c r="A192" s="223">
        <v>179</v>
      </c>
      <c r="B192" s="222" t="s">
        <v>401</v>
      </c>
      <c r="C192" s="220"/>
      <c r="D192" s="220"/>
      <c r="E192" s="220"/>
      <c r="F192" s="264">
        <f>+'2.รับจ่ายPCU'!L194</f>
        <v>0</v>
      </c>
      <c r="G192" s="264">
        <f>+'2.รับจ่ายPCU'!T194</f>
        <v>0</v>
      </c>
      <c r="H192" s="264">
        <f>+'2.รับจ่ายPCU'!M194</f>
        <v>0</v>
      </c>
      <c r="I192" s="264" t="e">
        <f t="shared" si="13"/>
        <v>#DIV/0!</v>
      </c>
      <c r="J192" s="221"/>
      <c r="K192" s="221"/>
      <c r="L192" s="260" t="e">
        <f t="shared" si="14"/>
        <v>#DIV/0!</v>
      </c>
      <c r="M192" s="261">
        <f t="shared" si="15"/>
        <v>0</v>
      </c>
      <c r="N192" s="262" t="e">
        <f t="shared" si="16"/>
        <v>#DIV/0!</v>
      </c>
      <c r="O192" s="153"/>
    </row>
    <row r="193" spans="1:15" ht="18.75" customHeight="1">
      <c r="A193" s="223">
        <v>180</v>
      </c>
      <c r="B193" s="222" t="s">
        <v>402</v>
      </c>
      <c r="C193" s="220"/>
      <c r="D193" s="220"/>
      <c r="E193" s="220"/>
      <c r="F193" s="264">
        <f>+'2.รับจ่ายPCU'!L195</f>
        <v>0</v>
      </c>
      <c r="G193" s="264">
        <f>+'2.รับจ่ายPCU'!T195</f>
        <v>0</v>
      </c>
      <c r="H193" s="264">
        <f>+'2.รับจ่ายPCU'!M195</f>
        <v>0</v>
      </c>
      <c r="I193" s="264" t="e">
        <f t="shared" si="13"/>
        <v>#DIV/0!</v>
      </c>
      <c r="J193" s="221"/>
      <c r="K193" s="221"/>
      <c r="L193" s="260" t="e">
        <f t="shared" si="14"/>
        <v>#DIV/0!</v>
      </c>
      <c r="M193" s="261">
        <f t="shared" si="15"/>
        <v>0</v>
      </c>
      <c r="N193" s="262" t="e">
        <f t="shared" si="16"/>
        <v>#DIV/0!</v>
      </c>
      <c r="O193" s="153"/>
    </row>
    <row r="194" spans="1:15" ht="18.75" customHeight="1">
      <c r="A194" s="223">
        <v>181</v>
      </c>
      <c r="B194" s="222" t="s">
        <v>403</v>
      </c>
      <c r="C194" s="220"/>
      <c r="D194" s="220"/>
      <c r="E194" s="220"/>
      <c r="F194" s="264">
        <f>+'2.รับจ่ายPCU'!L196</f>
        <v>0</v>
      </c>
      <c r="G194" s="264">
        <f>+'2.รับจ่ายPCU'!T196</f>
        <v>0</v>
      </c>
      <c r="H194" s="264">
        <f>+'2.รับจ่ายPCU'!M196</f>
        <v>0</v>
      </c>
      <c r="I194" s="264" t="e">
        <f t="shared" si="13"/>
        <v>#DIV/0!</v>
      </c>
      <c r="J194" s="221"/>
      <c r="K194" s="221"/>
      <c r="L194" s="260" t="e">
        <f t="shared" si="14"/>
        <v>#DIV/0!</v>
      </c>
      <c r="M194" s="261">
        <f t="shared" si="15"/>
        <v>0</v>
      </c>
      <c r="N194" s="262" t="e">
        <f t="shared" si="16"/>
        <v>#DIV/0!</v>
      </c>
      <c r="O194" s="153"/>
    </row>
    <row r="195" spans="1:15" ht="18.75" customHeight="1">
      <c r="A195" s="223">
        <v>182</v>
      </c>
      <c r="B195" s="222" t="s">
        <v>404</v>
      </c>
      <c r="C195" s="220"/>
      <c r="D195" s="220"/>
      <c r="E195" s="220"/>
      <c r="F195" s="264">
        <f>+'2.รับจ่ายPCU'!L197</f>
        <v>0</v>
      </c>
      <c r="G195" s="264">
        <f>+'2.รับจ่ายPCU'!T197</f>
        <v>0</v>
      </c>
      <c r="H195" s="264">
        <f>+'2.รับจ่ายPCU'!M197</f>
        <v>0</v>
      </c>
      <c r="I195" s="264" t="e">
        <f t="shared" si="13"/>
        <v>#DIV/0!</v>
      </c>
      <c r="J195" s="221"/>
      <c r="K195" s="221"/>
      <c r="L195" s="260" t="e">
        <f t="shared" si="14"/>
        <v>#DIV/0!</v>
      </c>
      <c r="M195" s="261">
        <f t="shared" si="15"/>
        <v>0</v>
      </c>
      <c r="N195" s="262" t="e">
        <f t="shared" si="16"/>
        <v>#DIV/0!</v>
      </c>
      <c r="O195" s="153"/>
    </row>
    <row r="196" spans="1:15" ht="18.75" customHeight="1">
      <c r="A196" s="223">
        <v>183</v>
      </c>
      <c r="B196" s="222" t="s">
        <v>405</v>
      </c>
      <c r="C196" s="220"/>
      <c r="D196" s="220"/>
      <c r="E196" s="220"/>
      <c r="F196" s="264">
        <f>+'2.รับจ่ายPCU'!L198</f>
        <v>0</v>
      </c>
      <c r="G196" s="264">
        <f>+'2.รับจ่ายPCU'!T198</f>
        <v>0</v>
      </c>
      <c r="H196" s="264">
        <f>+'2.รับจ่ายPCU'!M198</f>
        <v>0</v>
      </c>
      <c r="I196" s="264" t="e">
        <f t="shared" si="13"/>
        <v>#DIV/0!</v>
      </c>
      <c r="J196" s="221"/>
      <c r="K196" s="221"/>
      <c r="L196" s="260" t="e">
        <f t="shared" si="14"/>
        <v>#DIV/0!</v>
      </c>
      <c r="M196" s="261">
        <f t="shared" si="15"/>
        <v>0</v>
      </c>
      <c r="N196" s="262" t="e">
        <f t="shared" si="16"/>
        <v>#DIV/0!</v>
      </c>
      <c r="O196" s="153"/>
    </row>
    <row r="197" spans="1:15" ht="18.75" customHeight="1">
      <c r="A197" s="223">
        <v>184</v>
      </c>
      <c r="B197" s="222" t="s">
        <v>406</v>
      </c>
      <c r="C197" s="220"/>
      <c r="D197" s="220"/>
      <c r="E197" s="220"/>
      <c r="F197" s="264">
        <f>+'2.รับจ่ายPCU'!L199</f>
        <v>0</v>
      </c>
      <c r="G197" s="264">
        <f>+'2.รับจ่ายPCU'!T199</f>
        <v>0</v>
      </c>
      <c r="H197" s="264">
        <f>+'2.รับจ่ายPCU'!M199</f>
        <v>0</v>
      </c>
      <c r="I197" s="264" t="e">
        <f t="shared" si="13"/>
        <v>#DIV/0!</v>
      </c>
      <c r="J197" s="221"/>
      <c r="K197" s="221"/>
      <c r="L197" s="260" t="e">
        <f t="shared" si="14"/>
        <v>#DIV/0!</v>
      </c>
      <c r="M197" s="261">
        <f t="shared" si="15"/>
        <v>0</v>
      </c>
      <c r="N197" s="262" t="e">
        <f t="shared" si="16"/>
        <v>#DIV/0!</v>
      </c>
      <c r="O197" s="153"/>
    </row>
    <row r="198" spans="1:15" ht="18.75" customHeight="1">
      <c r="A198" s="229"/>
      <c r="B198" s="230"/>
      <c r="C198" s="231">
        <f>SUM(C188:C197)</f>
        <v>668473</v>
      </c>
      <c r="D198" s="231">
        <f aca="true" t="shared" si="21" ref="D198:N198">SUM(D188:D197)</f>
        <v>17939</v>
      </c>
      <c r="E198" s="231">
        <f t="shared" si="21"/>
        <v>41890.82</v>
      </c>
      <c r="F198" s="264">
        <f>+'2.รับจ่ายPCU'!L200</f>
        <v>437963.25999999995</v>
      </c>
      <c r="G198" s="264">
        <f>+'2.รับจ่ายPCU'!T200</f>
        <v>360585.76</v>
      </c>
      <c r="H198" s="264">
        <f>+'2.รับจ่ายPCU'!M200</f>
        <v>0</v>
      </c>
      <c r="I198" s="263" t="e">
        <f t="shared" si="21"/>
        <v>#DIV/0!</v>
      </c>
      <c r="J198" s="231">
        <f t="shared" si="21"/>
        <v>0</v>
      </c>
      <c r="K198" s="231">
        <f t="shared" si="21"/>
        <v>0</v>
      </c>
      <c r="L198" s="263" t="e">
        <f t="shared" si="21"/>
        <v>#DIV/0!</v>
      </c>
      <c r="M198" s="263">
        <f t="shared" si="21"/>
        <v>745850.5</v>
      </c>
      <c r="N198" s="263" t="e">
        <f t="shared" si="21"/>
        <v>#DIV/0!</v>
      </c>
      <c r="O198" s="153"/>
    </row>
    <row r="199" spans="1:15" ht="18.75" customHeight="1">
      <c r="A199" s="223">
        <v>185</v>
      </c>
      <c r="B199" s="222" t="s">
        <v>407</v>
      </c>
      <c r="C199" s="220"/>
      <c r="D199" s="220"/>
      <c r="E199" s="220"/>
      <c r="F199" s="264">
        <f>+'2.รับจ่ายPCU'!L201</f>
        <v>0</v>
      </c>
      <c r="G199" s="264">
        <f>+'2.รับจ่ายPCU'!T201</f>
        <v>0</v>
      </c>
      <c r="H199" s="264">
        <f>+'2.รับจ่ายPCU'!M201</f>
        <v>0</v>
      </c>
      <c r="I199" s="264" t="e">
        <f t="shared" si="13"/>
        <v>#DIV/0!</v>
      </c>
      <c r="J199" s="221"/>
      <c r="K199" s="221"/>
      <c r="L199" s="260" t="e">
        <f t="shared" si="14"/>
        <v>#DIV/0!</v>
      </c>
      <c r="M199" s="261">
        <f t="shared" si="15"/>
        <v>0</v>
      </c>
      <c r="N199" s="262" t="e">
        <f t="shared" si="16"/>
        <v>#DIV/0!</v>
      </c>
      <c r="O199" s="153"/>
    </row>
    <row r="200" spans="1:15" ht="18.75" customHeight="1">
      <c r="A200" s="223">
        <v>186</v>
      </c>
      <c r="B200" s="222" t="s">
        <v>408</v>
      </c>
      <c r="C200" s="220"/>
      <c r="D200" s="220"/>
      <c r="E200" s="220"/>
      <c r="F200" s="264">
        <f>+'2.รับจ่ายPCU'!L202</f>
        <v>0</v>
      </c>
      <c r="G200" s="264">
        <f>+'2.รับจ่ายPCU'!T202</f>
        <v>0</v>
      </c>
      <c r="H200" s="264">
        <f>+'2.รับจ่ายPCU'!M202</f>
        <v>0</v>
      </c>
      <c r="I200" s="264" t="e">
        <f t="shared" si="13"/>
        <v>#DIV/0!</v>
      </c>
      <c r="J200" s="221"/>
      <c r="K200" s="221"/>
      <c r="L200" s="260" t="e">
        <f t="shared" si="14"/>
        <v>#DIV/0!</v>
      </c>
      <c r="M200" s="261">
        <f t="shared" si="15"/>
        <v>0</v>
      </c>
      <c r="N200" s="262" t="e">
        <f t="shared" si="16"/>
        <v>#DIV/0!</v>
      </c>
      <c r="O200" s="153"/>
    </row>
    <row r="201" spans="1:15" ht="18.75" customHeight="1">
      <c r="A201" s="223">
        <v>187</v>
      </c>
      <c r="B201" s="222" t="s">
        <v>409</v>
      </c>
      <c r="C201" s="220"/>
      <c r="D201" s="220"/>
      <c r="E201" s="220"/>
      <c r="F201" s="264">
        <f>+'2.รับจ่ายPCU'!L203</f>
        <v>0</v>
      </c>
      <c r="G201" s="264">
        <f>+'2.รับจ่ายPCU'!T203</f>
        <v>0</v>
      </c>
      <c r="H201" s="264">
        <f>+'2.รับจ่ายPCU'!M203</f>
        <v>0</v>
      </c>
      <c r="I201" s="264" t="e">
        <f t="shared" si="13"/>
        <v>#DIV/0!</v>
      </c>
      <c r="J201" s="221"/>
      <c r="K201" s="221"/>
      <c r="L201" s="260" t="e">
        <f t="shared" si="14"/>
        <v>#DIV/0!</v>
      </c>
      <c r="M201" s="261">
        <f t="shared" si="15"/>
        <v>0</v>
      </c>
      <c r="N201" s="262" t="e">
        <f t="shared" si="16"/>
        <v>#DIV/0!</v>
      </c>
      <c r="O201" s="153"/>
    </row>
    <row r="202" spans="1:15" ht="18.75" customHeight="1">
      <c r="A202" s="223">
        <v>188</v>
      </c>
      <c r="B202" s="222" t="s">
        <v>410</v>
      </c>
      <c r="C202" s="220"/>
      <c r="D202" s="220"/>
      <c r="E202" s="220"/>
      <c r="F202" s="264">
        <f>+'2.รับจ่ายPCU'!L204</f>
        <v>0</v>
      </c>
      <c r="G202" s="264">
        <f>+'2.รับจ่ายPCU'!T204</f>
        <v>0</v>
      </c>
      <c r="H202" s="264">
        <f>+'2.รับจ่ายPCU'!M204</f>
        <v>0</v>
      </c>
      <c r="I202" s="264" t="e">
        <f t="shared" si="13"/>
        <v>#DIV/0!</v>
      </c>
      <c r="J202" s="221"/>
      <c r="K202" s="221"/>
      <c r="L202" s="260" t="e">
        <f t="shared" si="14"/>
        <v>#DIV/0!</v>
      </c>
      <c r="M202" s="261">
        <f t="shared" si="15"/>
        <v>0</v>
      </c>
      <c r="N202" s="262" t="e">
        <f t="shared" si="16"/>
        <v>#DIV/0!</v>
      </c>
      <c r="O202" s="153"/>
    </row>
    <row r="203" spans="1:15" ht="18.75" customHeight="1">
      <c r="A203" s="223">
        <v>189</v>
      </c>
      <c r="B203" s="222" t="s">
        <v>411</v>
      </c>
      <c r="C203" s="220"/>
      <c r="D203" s="220"/>
      <c r="E203" s="220"/>
      <c r="F203" s="264">
        <f>+'2.รับจ่ายPCU'!L205</f>
        <v>0</v>
      </c>
      <c r="G203" s="264">
        <f>+'2.รับจ่ายPCU'!T205</f>
        <v>0</v>
      </c>
      <c r="H203" s="264">
        <f>+'2.รับจ่ายPCU'!M205</f>
        <v>0</v>
      </c>
      <c r="I203" s="264" t="e">
        <f t="shared" si="13"/>
        <v>#DIV/0!</v>
      </c>
      <c r="J203" s="221"/>
      <c r="K203" s="221"/>
      <c r="L203" s="260" t="e">
        <f t="shared" si="14"/>
        <v>#DIV/0!</v>
      </c>
      <c r="M203" s="261">
        <f t="shared" si="15"/>
        <v>0</v>
      </c>
      <c r="N203" s="262" t="e">
        <f t="shared" si="16"/>
        <v>#DIV/0!</v>
      </c>
      <c r="O203" s="153"/>
    </row>
    <row r="204" spans="1:15" ht="18.75" customHeight="1">
      <c r="A204" s="223">
        <v>190</v>
      </c>
      <c r="B204" s="222" t="s">
        <v>412</v>
      </c>
      <c r="C204" s="220"/>
      <c r="D204" s="220"/>
      <c r="E204" s="220"/>
      <c r="F204" s="264">
        <f>+'2.รับจ่ายPCU'!L206</f>
        <v>0</v>
      </c>
      <c r="G204" s="264">
        <f>+'2.รับจ่ายPCU'!T206</f>
        <v>0</v>
      </c>
      <c r="H204" s="264">
        <f>+'2.รับจ่ายPCU'!M206</f>
        <v>0</v>
      </c>
      <c r="I204" s="264" t="e">
        <f t="shared" si="13"/>
        <v>#DIV/0!</v>
      </c>
      <c r="J204" s="221"/>
      <c r="K204" s="221"/>
      <c r="L204" s="260" t="e">
        <f t="shared" si="14"/>
        <v>#DIV/0!</v>
      </c>
      <c r="M204" s="261">
        <f t="shared" si="15"/>
        <v>0</v>
      </c>
      <c r="N204" s="262" t="e">
        <f t="shared" si="16"/>
        <v>#DIV/0!</v>
      </c>
      <c r="O204" s="153"/>
    </row>
    <row r="205" spans="1:15" ht="18.75" customHeight="1">
      <c r="A205" s="223">
        <v>191</v>
      </c>
      <c r="B205" s="222" t="s">
        <v>413</v>
      </c>
      <c r="C205" s="220"/>
      <c r="D205" s="220"/>
      <c r="E205" s="220"/>
      <c r="F205" s="264">
        <f>+'2.รับจ่ายPCU'!L207</f>
        <v>0</v>
      </c>
      <c r="G205" s="264">
        <f>+'2.รับจ่ายPCU'!T207</f>
        <v>0</v>
      </c>
      <c r="H205" s="264">
        <f>+'2.รับจ่ายPCU'!M207</f>
        <v>0</v>
      </c>
      <c r="I205" s="264" t="e">
        <f t="shared" si="13"/>
        <v>#DIV/0!</v>
      </c>
      <c r="J205" s="221"/>
      <c r="K205" s="221"/>
      <c r="L205" s="260" t="e">
        <f t="shared" si="14"/>
        <v>#DIV/0!</v>
      </c>
      <c r="M205" s="261">
        <f t="shared" si="15"/>
        <v>0</v>
      </c>
      <c r="N205" s="262" t="e">
        <f t="shared" si="16"/>
        <v>#DIV/0!</v>
      </c>
      <c r="O205" s="153"/>
    </row>
    <row r="206" spans="1:15" ht="18.75" customHeight="1">
      <c r="A206" s="223">
        <v>192</v>
      </c>
      <c r="B206" s="222" t="s">
        <v>414</v>
      </c>
      <c r="C206" s="220"/>
      <c r="D206" s="220"/>
      <c r="E206" s="220"/>
      <c r="F206" s="264">
        <f>+'2.รับจ่ายPCU'!L208</f>
        <v>0</v>
      </c>
      <c r="G206" s="264">
        <f>+'2.รับจ่ายPCU'!T208</f>
        <v>0</v>
      </c>
      <c r="H206" s="264">
        <f>+'2.รับจ่ายPCU'!M208</f>
        <v>0</v>
      </c>
      <c r="I206" s="264" t="e">
        <f t="shared" si="13"/>
        <v>#DIV/0!</v>
      </c>
      <c r="J206" s="221"/>
      <c r="K206" s="221"/>
      <c r="L206" s="260" t="e">
        <f t="shared" si="14"/>
        <v>#DIV/0!</v>
      </c>
      <c r="M206" s="261">
        <f t="shared" si="15"/>
        <v>0</v>
      </c>
      <c r="N206" s="262" t="e">
        <f t="shared" si="16"/>
        <v>#DIV/0!</v>
      </c>
      <c r="O206" s="153"/>
    </row>
    <row r="207" spans="1:15" ht="18.75" customHeight="1">
      <c r="A207" s="223">
        <v>193</v>
      </c>
      <c r="B207" s="222" t="s">
        <v>415</v>
      </c>
      <c r="C207" s="220"/>
      <c r="D207" s="220"/>
      <c r="E207" s="220"/>
      <c r="F207" s="264">
        <f>+'2.รับจ่ายPCU'!L209</f>
        <v>0</v>
      </c>
      <c r="G207" s="264">
        <f>+'2.รับจ่ายPCU'!T209</f>
        <v>0</v>
      </c>
      <c r="H207" s="264">
        <f>+'2.รับจ่ายPCU'!M209</f>
        <v>0</v>
      </c>
      <c r="I207" s="264" t="e">
        <f t="shared" si="13"/>
        <v>#DIV/0!</v>
      </c>
      <c r="J207" s="221"/>
      <c r="K207" s="221"/>
      <c r="L207" s="260" t="e">
        <f t="shared" si="14"/>
        <v>#DIV/0!</v>
      </c>
      <c r="M207" s="261">
        <f t="shared" si="15"/>
        <v>0</v>
      </c>
      <c r="N207" s="262" t="e">
        <f t="shared" si="16"/>
        <v>#DIV/0!</v>
      </c>
      <c r="O207" s="153"/>
    </row>
    <row r="208" spans="1:15" ht="18.75" customHeight="1">
      <c r="A208" s="223">
        <v>194</v>
      </c>
      <c r="B208" s="222" t="s">
        <v>416</v>
      </c>
      <c r="C208" s="220"/>
      <c r="D208" s="220"/>
      <c r="E208" s="220"/>
      <c r="F208" s="264">
        <f>+'2.รับจ่ายPCU'!L210</f>
        <v>0</v>
      </c>
      <c r="G208" s="264">
        <f>+'2.รับจ่ายPCU'!T210</f>
        <v>0</v>
      </c>
      <c r="H208" s="264">
        <f>+'2.รับจ่ายPCU'!M210</f>
        <v>0</v>
      </c>
      <c r="I208" s="264" t="e">
        <f aca="true" t="shared" si="22" ref="I208:I276">(H208*100)/G208</f>
        <v>#DIV/0!</v>
      </c>
      <c r="J208" s="221"/>
      <c r="K208" s="221"/>
      <c r="L208" s="260" t="e">
        <f aca="true" t="shared" si="23" ref="L208:L276">F208/G208</f>
        <v>#DIV/0!</v>
      </c>
      <c r="M208" s="261">
        <f aca="true" t="shared" si="24" ref="M208:M276">C208+F208-G208</f>
        <v>0</v>
      </c>
      <c r="N208" s="262" t="e">
        <f aca="true" t="shared" si="25" ref="N208:N276">M208/(G208/5)</f>
        <v>#DIV/0!</v>
      </c>
      <c r="O208" s="153"/>
    </row>
    <row r="209" spans="1:15" ht="18.75" customHeight="1">
      <c r="A209" s="223">
        <v>195</v>
      </c>
      <c r="B209" s="222" t="s">
        <v>417</v>
      </c>
      <c r="C209" s="220"/>
      <c r="D209" s="220"/>
      <c r="E209" s="220"/>
      <c r="F209" s="264">
        <f>+'2.รับจ่ายPCU'!L211</f>
        <v>0</v>
      </c>
      <c r="G209" s="264">
        <f>+'2.รับจ่ายPCU'!T211</f>
        <v>0</v>
      </c>
      <c r="H209" s="264">
        <f>+'2.รับจ่ายPCU'!M211</f>
        <v>0</v>
      </c>
      <c r="I209" s="264" t="e">
        <f t="shared" si="22"/>
        <v>#DIV/0!</v>
      </c>
      <c r="J209" s="221"/>
      <c r="K209" s="221"/>
      <c r="L209" s="260" t="e">
        <f t="shared" si="23"/>
        <v>#DIV/0!</v>
      </c>
      <c r="M209" s="261">
        <f t="shared" si="24"/>
        <v>0</v>
      </c>
      <c r="N209" s="262" t="e">
        <f t="shared" si="25"/>
        <v>#DIV/0!</v>
      </c>
      <c r="O209" s="153"/>
    </row>
    <row r="210" spans="1:15" ht="18.75" customHeight="1">
      <c r="A210" s="223">
        <v>196</v>
      </c>
      <c r="B210" s="222" t="s">
        <v>418</v>
      </c>
      <c r="C210" s="220"/>
      <c r="D210" s="220"/>
      <c r="E210" s="220"/>
      <c r="F210" s="264">
        <f>+'2.รับจ่ายPCU'!L212</f>
        <v>0</v>
      </c>
      <c r="G210" s="264">
        <f>+'2.รับจ่ายPCU'!T212</f>
        <v>0</v>
      </c>
      <c r="H210" s="264">
        <f>+'2.รับจ่ายPCU'!M212</f>
        <v>0</v>
      </c>
      <c r="I210" s="264" t="e">
        <f t="shared" si="22"/>
        <v>#DIV/0!</v>
      </c>
      <c r="J210" s="221"/>
      <c r="K210" s="221"/>
      <c r="L210" s="260" t="e">
        <f t="shared" si="23"/>
        <v>#DIV/0!</v>
      </c>
      <c r="M210" s="261">
        <f t="shared" si="24"/>
        <v>0</v>
      </c>
      <c r="N210" s="262" t="e">
        <f t="shared" si="25"/>
        <v>#DIV/0!</v>
      </c>
      <c r="O210" s="153"/>
    </row>
    <row r="211" spans="1:15" ht="18.75" customHeight="1">
      <c r="A211" s="229"/>
      <c r="B211" s="230"/>
      <c r="C211" s="231">
        <f>SUM(C199:C210)</f>
        <v>0</v>
      </c>
      <c r="D211" s="231">
        <f aca="true" t="shared" si="26" ref="D211:N211">SUM(D199:D210)</f>
        <v>0</v>
      </c>
      <c r="E211" s="231">
        <f t="shared" si="26"/>
        <v>0</v>
      </c>
      <c r="F211" s="264">
        <f>+'2.รับจ่ายPCU'!L213</f>
        <v>0</v>
      </c>
      <c r="G211" s="264">
        <f>+'2.รับจ่ายPCU'!T213</f>
        <v>0</v>
      </c>
      <c r="H211" s="264">
        <f>+'2.รับจ่ายPCU'!M213</f>
        <v>0</v>
      </c>
      <c r="I211" s="263" t="e">
        <f t="shared" si="26"/>
        <v>#DIV/0!</v>
      </c>
      <c r="J211" s="231">
        <f t="shared" si="26"/>
        <v>0</v>
      </c>
      <c r="K211" s="231">
        <f t="shared" si="26"/>
        <v>0</v>
      </c>
      <c r="L211" s="263" t="e">
        <f t="shared" si="26"/>
        <v>#DIV/0!</v>
      </c>
      <c r="M211" s="263">
        <f t="shared" si="26"/>
        <v>0</v>
      </c>
      <c r="N211" s="263" t="e">
        <f t="shared" si="26"/>
        <v>#DIV/0!</v>
      </c>
      <c r="O211" s="153"/>
    </row>
    <row r="212" spans="1:15" ht="18.75" customHeight="1">
      <c r="A212" s="223">
        <v>197</v>
      </c>
      <c r="B212" s="222" t="s">
        <v>419</v>
      </c>
      <c r="C212" s="220"/>
      <c r="D212" s="220"/>
      <c r="E212" s="220"/>
      <c r="F212" s="264">
        <f>+'2.รับจ่ายPCU'!L214</f>
        <v>0</v>
      </c>
      <c r="G212" s="264">
        <f>+'2.รับจ่ายPCU'!T214</f>
        <v>0</v>
      </c>
      <c r="H212" s="264">
        <f>+'2.รับจ่ายPCU'!M214</f>
        <v>0</v>
      </c>
      <c r="I212" s="264" t="e">
        <f t="shared" si="22"/>
        <v>#DIV/0!</v>
      </c>
      <c r="J212" s="221"/>
      <c r="K212" s="221"/>
      <c r="L212" s="260" t="e">
        <f t="shared" si="23"/>
        <v>#DIV/0!</v>
      </c>
      <c r="M212" s="261">
        <f t="shared" si="24"/>
        <v>0</v>
      </c>
      <c r="N212" s="262" t="e">
        <f t="shared" si="25"/>
        <v>#DIV/0!</v>
      </c>
      <c r="O212" s="153"/>
    </row>
    <row r="213" spans="1:15" ht="18.75" customHeight="1">
      <c r="A213" s="223">
        <v>198</v>
      </c>
      <c r="B213" s="222" t="s">
        <v>420</v>
      </c>
      <c r="C213" s="220"/>
      <c r="D213" s="220"/>
      <c r="E213" s="220"/>
      <c r="F213" s="264">
        <f>+'2.รับจ่ายPCU'!L215</f>
        <v>0</v>
      </c>
      <c r="G213" s="264">
        <f>+'2.รับจ่ายPCU'!T215</f>
        <v>0</v>
      </c>
      <c r="H213" s="264">
        <f>+'2.รับจ่ายPCU'!M215</f>
        <v>0</v>
      </c>
      <c r="I213" s="264" t="e">
        <f t="shared" si="22"/>
        <v>#DIV/0!</v>
      </c>
      <c r="J213" s="221"/>
      <c r="K213" s="221"/>
      <c r="L213" s="260" t="e">
        <f t="shared" si="23"/>
        <v>#DIV/0!</v>
      </c>
      <c r="M213" s="261">
        <f t="shared" si="24"/>
        <v>0</v>
      </c>
      <c r="N213" s="262" t="e">
        <f t="shared" si="25"/>
        <v>#DIV/0!</v>
      </c>
      <c r="O213" s="153"/>
    </row>
    <row r="214" spans="1:15" ht="18.75" customHeight="1">
      <c r="A214" s="223">
        <v>199</v>
      </c>
      <c r="B214" s="222" t="s">
        <v>421</v>
      </c>
      <c r="C214" s="220"/>
      <c r="D214" s="220"/>
      <c r="E214" s="220"/>
      <c r="F214" s="264">
        <f>+'2.รับจ่ายPCU'!L216</f>
        <v>0</v>
      </c>
      <c r="G214" s="264">
        <f>+'2.รับจ่ายPCU'!T216</f>
        <v>0</v>
      </c>
      <c r="H214" s="264">
        <f>+'2.รับจ่ายPCU'!M216</f>
        <v>0</v>
      </c>
      <c r="I214" s="264" t="e">
        <f t="shared" si="22"/>
        <v>#DIV/0!</v>
      </c>
      <c r="J214" s="221"/>
      <c r="K214" s="221"/>
      <c r="L214" s="260" t="e">
        <f t="shared" si="23"/>
        <v>#DIV/0!</v>
      </c>
      <c r="M214" s="261">
        <f t="shared" si="24"/>
        <v>0</v>
      </c>
      <c r="N214" s="262" t="e">
        <f t="shared" si="25"/>
        <v>#DIV/0!</v>
      </c>
      <c r="O214" s="153"/>
    </row>
    <row r="215" spans="1:15" ht="18.75" customHeight="1">
      <c r="A215" s="223">
        <v>200</v>
      </c>
      <c r="B215" s="222" t="s">
        <v>422</v>
      </c>
      <c r="C215" s="220"/>
      <c r="D215" s="220"/>
      <c r="E215" s="220"/>
      <c r="F215" s="264">
        <f>+'2.รับจ่ายPCU'!L217</f>
        <v>0</v>
      </c>
      <c r="G215" s="264">
        <f>+'2.รับจ่ายPCU'!T217</f>
        <v>0</v>
      </c>
      <c r="H215" s="264">
        <f>+'2.รับจ่ายPCU'!M217</f>
        <v>0</v>
      </c>
      <c r="I215" s="264" t="e">
        <f t="shared" si="22"/>
        <v>#DIV/0!</v>
      </c>
      <c r="J215" s="221"/>
      <c r="K215" s="221"/>
      <c r="L215" s="260" t="e">
        <f t="shared" si="23"/>
        <v>#DIV/0!</v>
      </c>
      <c r="M215" s="261">
        <f t="shared" si="24"/>
        <v>0</v>
      </c>
      <c r="N215" s="262" t="e">
        <f t="shared" si="25"/>
        <v>#DIV/0!</v>
      </c>
      <c r="O215" s="153"/>
    </row>
    <row r="216" spans="1:15" ht="18.75" customHeight="1">
      <c r="A216" s="223">
        <v>201</v>
      </c>
      <c r="B216" s="222" t="s">
        <v>423</v>
      </c>
      <c r="C216" s="220"/>
      <c r="D216" s="220"/>
      <c r="E216" s="220"/>
      <c r="F216" s="264">
        <f>+'2.รับจ่ายPCU'!L218</f>
        <v>0</v>
      </c>
      <c r="G216" s="264">
        <f>+'2.รับจ่ายPCU'!T218</f>
        <v>0</v>
      </c>
      <c r="H216" s="264">
        <f>+'2.รับจ่ายPCU'!M218</f>
        <v>0</v>
      </c>
      <c r="I216" s="264" t="e">
        <f t="shared" si="22"/>
        <v>#DIV/0!</v>
      </c>
      <c r="J216" s="221"/>
      <c r="K216" s="221"/>
      <c r="L216" s="260" t="e">
        <f t="shared" si="23"/>
        <v>#DIV/0!</v>
      </c>
      <c r="M216" s="261">
        <f t="shared" si="24"/>
        <v>0</v>
      </c>
      <c r="N216" s="262" t="e">
        <f t="shared" si="25"/>
        <v>#DIV/0!</v>
      </c>
      <c r="O216" s="153"/>
    </row>
    <row r="217" spans="1:15" ht="18.75" customHeight="1">
      <c r="A217" s="223">
        <v>202</v>
      </c>
      <c r="B217" s="222" t="s">
        <v>424</v>
      </c>
      <c r="C217" s="220"/>
      <c r="D217" s="220"/>
      <c r="E217" s="220"/>
      <c r="F217" s="264">
        <f>+'2.รับจ่ายPCU'!L219</f>
        <v>0</v>
      </c>
      <c r="G217" s="264">
        <f>+'2.รับจ่ายPCU'!T219</f>
        <v>0</v>
      </c>
      <c r="H217" s="264">
        <f>+'2.รับจ่ายPCU'!M219</f>
        <v>0</v>
      </c>
      <c r="I217" s="264" t="e">
        <f t="shared" si="22"/>
        <v>#DIV/0!</v>
      </c>
      <c r="J217" s="221"/>
      <c r="K217" s="221"/>
      <c r="L217" s="260" t="e">
        <f t="shared" si="23"/>
        <v>#DIV/0!</v>
      </c>
      <c r="M217" s="261">
        <f t="shared" si="24"/>
        <v>0</v>
      </c>
      <c r="N217" s="262" t="e">
        <f t="shared" si="25"/>
        <v>#DIV/0!</v>
      </c>
      <c r="O217" s="153"/>
    </row>
    <row r="218" spans="1:15" ht="18.75" customHeight="1">
      <c r="A218" s="223">
        <v>203</v>
      </c>
      <c r="B218" s="222" t="s">
        <v>425</v>
      </c>
      <c r="C218" s="220"/>
      <c r="D218" s="220"/>
      <c r="E218" s="220"/>
      <c r="F218" s="264">
        <f>+'2.รับจ่ายPCU'!L220</f>
        <v>0</v>
      </c>
      <c r="G218" s="264">
        <f>+'2.รับจ่ายPCU'!T220</f>
        <v>0</v>
      </c>
      <c r="H218" s="264">
        <f>+'2.รับจ่ายPCU'!M220</f>
        <v>0</v>
      </c>
      <c r="I218" s="264" t="e">
        <f t="shared" si="22"/>
        <v>#DIV/0!</v>
      </c>
      <c r="J218" s="221"/>
      <c r="K218" s="221"/>
      <c r="L218" s="260" t="e">
        <f t="shared" si="23"/>
        <v>#DIV/0!</v>
      </c>
      <c r="M218" s="261">
        <f t="shared" si="24"/>
        <v>0</v>
      </c>
      <c r="N218" s="262" t="e">
        <f t="shared" si="25"/>
        <v>#DIV/0!</v>
      </c>
      <c r="O218" s="153"/>
    </row>
    <row r="219" spans="1:15" ht="18.75" customHeight="1">
      <c r="A219" s="223">
        <v>204</v>
      </c>
      <c r="B219" s="222" t="s">
        <v>426</v>
      </c>
      <c r="C219" s="220"/>
      <c r="D219" s="220"/>
      <c r="E219" s="220"/>
      <c r="F219" s="264">
        <f>+'2.รับจ่ายPCU'!L221</f>
        <v>0</v>
      </c>
      <c r="G219" s="264">
        <f>+'2.รับจ่ายPCU'!T221</f>
        <v>0</v>
      </c>
      <c r="H219" s="264">
        <f>+'2.รับจ่ายPCU'!M221</f>
        <v>0</v>
      </c>
      <c r="I219" s="264" t="e">
        <f t="shared" si="22"/>
        <v>#DIV/0!</v>
      </c>
      <c r="J219" s="221"/>
      <c r="K219" s="221"/>
      <c r="L219" s="260" t="e">
        <f t="shared" si="23"/>
        <v>#DIV/0!</v>
      </c>
      <c r="M219" s="261">
        <f t="shared" si="24"/>
        <v>0</v>
      </c>
      <c r="N219" s="262" t="e">
        <f t="shared" si="25"/>
        <v>#DIV/0!</v>
      </c>
      <c r="O219" s="153"/>
    </row>
    <row r="220" spans="1:15" ht="18.75" customHeight="1">
      <c r="A220" s="223">
        <v>205</v>
      </c>
      <c r="B220" s="222" t="s">
        <v>427</v>
      </c>
      <c r="C220" s="220"/>
      <c r="D220" s="220"/>
      <c r="E220" s="220"/>
      <c r="F220" s="264">
        <f>+'2.รับจ่ายPCU'!L222</f>
        <v>0</v>
      </c>
      <c r="G220" s="264">
        <f>+'2.รับจ่ายPCU'!T222</f>
        <v>0</v>
      </c>
      <c r="H220" s="264">
        <f>+'2.รับจ่ายPCU'!M222</f>
        <v>0</v>
      </c>
      <c r="I220" s="264" t="e">
        <f t="shared" si="22"/>
        <v>#DIV/0!</v>
      </c>
      <c r="J220" s="221"/>
      <c r="K220" s="221"/>
      <c r="L220" s="260" t="e">
        <f t="shared" si="23"/>
        <v>#DIV/0!</v>
      </c>
      <c r="M220" s="261">
        <f t="shared" si="24"/>
        <v>0</v>
      </c>
      <c r="N220" s="262" t="e">
        <f t="shared" si="25"/>
        <v>#DIV/0!</v>
      </c>
      <c r="O220" s="153"/>
    </row>
    <row r="221" spans="1:15" ht="18.75" customHeight="1">
      <c r="A221" s="223">
        <v>206</v>
      </c>
      <c r="B221" s="222" t="s">
        <v>428</v>
      </c>
      <c r="C221" s="220"/>
      <c r="D221" s="220"/>
      <c r="E221" s="220"/>
      <c r="F221" s="264">
        <f>+'2.รับจ่ายPCU'!L223</f>
        <v>0</v>
      </c>
      <c r="G221" s="264">
        <f>+'2.รับจ่ายPCU'!T223</f>
        <v>0</v>
      </c>
      <c r="H221" s="264">
        <f>+'2.รับจ่ายPCU'!M223</f>
        <v>0</v>
      </c>
      <c r="I221" s="264" t="e">
        <f t="shared" si="22"/>
        <v>#DIV/0!</v>
      </c>
      <c r="J221" s="221"/>
      <c r="K221" s="221"/>
      <c r="L221" s="260" t="e">
        <f t="shared" si="23"/>
        <v>#DIV/0!</v>
      </c>
      <c r="M221" s="261">
        <f t="shared" si="24"/>
        <v>0</v>
      </c>
      <c r="N221" s="262" t="e">
        <f t="shared" si="25"/>
        <v>#DIV/0!</v>
      </c>
      <c r="O221" s="153"/>
    </row>
    <row r="222" spans="1:15" ht="18.75" customHeight="1">
      <c r="A222" s="223">
        <v>207</v>
      </c>
      <c r="B222" s="222" t="s">
        <v>429</v>
      </c>
      <c r="C222" s="220"/>
      <c r="D222" s="220"/>
      <c r="E222" s="220"/>
      <c r="F222" s="264">
        <f>+'2.รับจ่ายPCU'!L224</f>
        <v>0</v>
      </c>
      <c r="G222" s="264">
        <f>+'2.รับจ่ายPCU'!T224</f>
        <v>0</v>
      </c>
      <c r="H222" s="264">
        <f>+'2.รับจ่ายPCU'!M224</f>
        <v>0</v>
      </c>
      <c r="I222" s="264" t="e">
        <f t="shared" si="22"/>
        <v>#DIV/0!</v>
      </c>
      <c r="J222" s="221"/>
      <c r="K222" s="221"/>
      <c r="L222" s="260" t="e">
        <f t="shared" si="23"/>
        <v>#DIV/0!</v>
      </c>
      <c r="M222" s="261">
        <f t="shared" si="24"/>
        <v>0</v>
      </c>
      <c r="N222" s="262" t="e">
        <f t="shared" si="25"/>
        <v>#DIV/0!</v>
      </c>
      <c r="O222" s="153"/>
    </row>
    <row r="223" spans="1:15" ht="18.75" customHeight="1">
      <c r="A223" s="223">
        <v>208</v>
      </c>
      <c r="B223" s="222" t="s">
        <v>430</v>
      </c>
      <c r="C223" s="220"/>
      <c r="D223" s="220"/>
      <c r="E223" s="220"/>
      <c r="F223" s="264">
        <f>+'2.รับจ่ายPCU'!L225</f>
        <v>0</v>
      </c>
      <c r="G223" s="264">
        <f>+'2.รับจ่ายPCU'!T225</f>
        <v>0</v>
      </c>
      <c r="H223" s="264">
        <f>+'2.รับจ่ายPCU'!M225</f>
        <v>0</v>
      </c>
      <c r="I223" s="264" t="e">
        <f t="shared" si="22"/>
        <v>#DIV/0!</v>
      </c>
      <c r="J223" s="221"/>
      <c r="K223" s="221"/>
      <c r="L223" s="260" t="e">
        <f t="shared" si="23"/>
        <v>#DIV/0!</v>
      </c>
      <c r="M223" s="261">
        <f t="shared" si="24"/>
        <v>0</v>
      </c>
      <c r="N223" s="262" t="e">
        <f t="shared" si="25"/>
        <v>#DIV/0!</v>
      </c>
      <c r="O223" s="153"/>
    </row>
    <row r="224" spans="1:15" ht="18.75" customHeight="1">
      <c r="A224" s="223">
        <v>209</v>
      </c>
      <c r="B224" s="222" t="s">
        <v>431</v>
      </c>
      <c r="C224" s="220"/>
      <c r="D224" s="220"/>
      <c r="E224" s="220"/>
      <c r="F224" s="264">
        <f>+'2.รับจ่ายPCU'!L226</f>
        <v>0</v>
      </c>
      <c r="G224" s="264">
        <f>+'2.รับจ่ายPCU'!T226</f>
        <v>0</v>
      </c>
      <c r="H224" s="264">
        <f>+'2.รับจ่ายPCU'!M226</f>
        <v>0</v>
      </c>
      <c r="I224" s="264" t="e">
        <f t="shared" si="22"/>
        <v>#DIV/0!</v>
      </c>
      <c r="J224" s="221"/>
      <c r="K224" s="221"/>
      <c r="L224" s="260" t="e">
        <f t="shared" si="23"/>
        <v>#DIV/0!</v>
      </c>
      <c r="M224" s="261">
        <f t="shared" si="24"/>
        <v>0</v>
      </c>
      <c r="N224" s="262" t="e">
        <f t="shared" si="25"/>
        <v>#DIV/0!</v>
      </c>
      <c r="O224" s="153"/>
    </row>
    <row r="225" spans="1:15" ht="18.75" customHeight="1">
      <c r="A225" s="223">
        <v>210</v>
      </c>
      <c r="B225" s="222" t="s">
        <v>432</v>
      </c>
      <c r="C225" s="220"/>
      <c r="D225" s="220"/>
      <c r="E225" s="220"/>
      <c r="F225" s="264">
        <f>+'2.รับจ่ายPCU'!L227</f>
        <v>0</v>
      </c>
      <c r="G225" s="264">
        <f>+'2.รับจ่ายPCU'!T227</f>
        <v>0</v>
      </c>
      <c r="H225" s="264">
        <f>+'2.รับจ่ายPCU'!M227</f>
        <v>0</v>
      </c>
      <c r="I225" s="264" t="e">
        <f t="shared" si="22"/>
        <v>#DIV/0!</v>
      </c>
      <c r="J225" s="221"/>
      <c r="K225" s="221"/>
      <c r="L225" s="260" t="e">
        <f t="shared" si="23"/>
        <v>#DIV/0!</v>
      </c>
      <c r="M225" s="261">
        <f t="shared" si="24"/>
        <v>0</v>
      </c>
      <c r="N225" s="262" t="e">
        <f t="shared" si="25"/>
        <v>#DIV/0!</v>
      </c>
      <c r="O225" s="153"/>
    </row>
    <row r="226" spans="1:15" ht="18.75" customHeight="1">
      <c r="A226" s="223">
        <v>211</v>
      </c>
      <c r="B226" s="222" t="s">
        <v>433</v>
      </c>
      <c r="C226" s="220"/>
      <c r="D226" s="220"/>
      <c r="E226" s="220"/>
      <c r="F226" s="264">
        <f>+'2.รับจ่ายPCU'!L228</f>
        <v>0</v>
      </c>
      <c r="G226" s="264">
        <f>+'2.รับจ่ายPCU'!T228</f>
        <v>0</v>
      </c>
      <c r="H226" s="264">
        <f>+'2.รับจ่ายPCU'!M228</f>
        <v>0</v>
      </c>
      <c r="I226" s="264" t="e">
        <f t="shared" si="22"/>
        <v>#DIV/0!</v>
      </c>
      <c r="J226" s="221"/>
      <c r="K226" s="221"/>
      <c r="L226" s="260" t="e">
        <f t="shared" si="23"/>
        <v>#DIV/0!</v>
      </c>
      <c r="M226" s="261">
        <f t="shared" si="24"/>
        <v>0</v>
      </c>
      <c r="N226" s="262" t="e">
        <f t="shared" si="25"/>
        <v>#DIV/0!</v>
      </c>
      <c r="O226" s="153"/>
    </row>
    <row r="227" spans="1:15" ht="18.75" customHeight="1">
      <c r="A227" s="223">
        <v>212</v>
      </c>
      <c r="B227" s="222" t="s">
        <v>434</v>
      </c>
      <c r="C227" s="220"/>
      <c r="D227" s="220"/>
      <c r="E227" s="220"/>
      <c r="F227" s="264">
        <f>+'2.รับจ่ายPCU'!L229</f>
        <v>0</v>
      </c>
      <c r="G227" s="264">
        <f>+'2.รับจ่ายPCU'!T229</f>
        <v>0</v>
      </c>
      <c r="H227" s="264">
        <f>+'2.รับจ่ายPCU'!M229</f>
        <v>0</v>
      </c>
      <c r="I227" s="264" t="e">
        <f t="shared" si="22"/>
        <v>#DIV/0!</v>
      </c>
      <c r="J227" s="221"/>
      <c r="K227" s="221"/>
      <c r="L227" s="260" t="e">
        <f t="shared" si="23"/>
        <v>#DIV/0!</v>
      </c>
      <c r="M227" s="261">
        <f t="shared" si="24"/>
        <v>0</v>
      </c>
      <c r="N227" s="262" t="e">
        <f t="shared" si="25"/>
        <v>#DIV/0!</v>
      </c>
      <c r="O227" s="153"/>
    </row>
    <row r="228" spans="1:15" ht="18.75" customHeight="1">
      <c r="A228" s="223">
        <v>213</v>
      </c>
      <c r="B228" s="222" t="s">
        <v>435</v>
      </c>
      <c r="C228" s="220"/>
      <c r="D228" s="220"/>
      <c r="E228" s="220"/>
      <c r="F228" s="264">
        <f>+'2.รับจ่ายPCU'!L230</f>
        <v>0</v>
      </c>
      <c r="G228" s="264">
        <f>+'2.รับจ่ายPCU'!T230</f>
        <v>0</v>
      </c>
      <c r="H228" s="264">
        <f>+'2.รับจ่ายPCU'!M230</f>
        <v>0</v>
      </c>
      <c r="I228" s="264" t="e">
        <f t="shared" si="22"/>
        <v>#DIV/0!</v>
      </c>
      <c r="J228" s="221"/>
      <c r="K228" s="221"/>
      <c r="L228" s="260" t="e">
        <f t="shared" si="23"/>
        <v>#DIV/0!</v>
      </c>
      <c r="M228" s="261">
        <f t="shared" si="24"/>
        <v>0</v>
      </c>
      <c r="N228" s="262" t="e">
        <f t="shared" si="25"/>
        <v>#DIV/0!</v>
      </c>
      <c r="O228" s="153"/>
    </row>
    <row r="229" spans="1:15" ht="18.75" customHeight="1">
      <c r="A229" s="223">
        <v>214</v>
      </c>
      <c r="B229" s="222" t="s">
        <v>436</v>
      </c>
      <c r="C229" s="220"/>
      <c r="D229" s="220"/>
      <c r="E229" s="220"/>
      <c r="F229" s="264">
        <f>+'2.รับจ่ายPCU'!L231</f>
        <v>0</v>
      </c>
      <c r="G229" s="264">
        <f>+'2.รับจ่ายPCU'!T231</f>
        <v>0</v>
      </c>
      <c r="H229" s="264">
        <f>+'2.รับจ่ายPCU'!M231</f>
        <v>0</v>
      </c>
      <c r="I229" s="264" t="e">
        <f t="shared" si="22"/>
        <v>#DIV/0!</v>
      </c>
      <c r="J229" s="221"/>
      <c r="K229" s="221"/>
      <c r="L229" s="260" t="e">
        <f t="shared" si="23"/>
        <v>#DIV/0!</v>
      </c>
      <c r="M229" s="261">
        <f t="shared" si="24"/>
        <v>0</v>
      </c>
      <c r="N229" s="262" t="e">
        <f t="shared" si="25"/>
        <v>#DIV/0!</v>
      </c>
      <c r="O229" s="153"/>
    </row>
    <row r="230" spans="1:15" ht="18.75" customHeight="1">
      <c r="A230" s="223">
        <v>215</v>
      </c>
      <c r="B230" s="222" t="s">
        <v>437</v>
      </c>
      <c r="C230" s="220"/>
      <c r="D230" s="220"/>
      <c r="E230" s="220"/>
      <c r="F230" s="264">
        <f>+'2.รับจ่ายPCU'!L232</f>
        <v>0</v>
      </c>
      <c r="G230" s="264">
        <f>+'2.รับจ่ายPCU'!T232</f>
        <v>0</v>
      </c>
      <c r="H230" s="264">
        <f>+'2.รับจ่ายPCU'!M232</f>
        <v>0</v>
      </c>
      <c r="I230" s="264" t="e">
        <f t="shared" si="22"/>
        <v>#DIV/0!</v>
      </c>
      <c r="J230" s="221"/>
      <c r="K230" s="221"/>
      <c r="L230" s="260" t="e">
        <f t="shared" si="23"/>
        <v>#DIV/0!</v>
      </c>
      <c r="M230" s="261">
        <f t="shared" si="24"/>
        <v>0</v>
      </c>
      <c r="N230" s="262" t="e">
        <f t="shared" si="25"/>
        <v>#DIV/0!</v>
      </c>
      <c r="O230" s="153"/>
    </row>
    <row r="231" spans="1:15" ht="18.75" customHeight="1">
      <c r="A231" s="223">
        <v>216</v>
      </c>
      <c r="B231" s="222" t="s">
        <v>438</v>
      </c>
      <c r="C231" s="220"/>
      <c r="D231" s="220"/>
      <c r="E231" s="220"/>
      <c r="F231" s="264">
        <f>+'2.รับจ่ายPCU'!L233</f>
        <v>0</v>
      </c>
      <c r="G231" s="264">
        <f>+'2.รับจ่ายPCU'!T233</f>
        <v>0</v>
      </c>
      <c r="H231" s="264">
        <f>+'2.รับจ่ายPCU'!M233</f>
        <v>0</v>
      </c>
      <c r="I231" s="264" t="e">
        <f t="shared" si="22"/>
        <v>#DIV/0!</v>
      </c>
      <c r="J231" s="221"/>
      <c r="K231" s="221"/>
      <c r="L231" s="260" t="e">
        <f t="shared" si="23"/>
        <v>#DIV/0!</v>
      </c>
      <c r="M231" s="261">
        <f t="shared" si="24"/>
        <v>0</v>
      </c>
      <c r="N231" s="262" t="e">
        <f t="shared" si="25"/>
        <v>#DIV/0!</v>
      </c>
      <c r="O231" s="153"/>
    </row>
    <row r="232" spans="1:15" ht="18.75" customHeight="1">
      <c r="A232" s="229"/>
      <c r="B232" s="230"/>
      <c r="C232" s="231">
        <f>SUM(C212:C231)</f>
        <v>0</v>
      </c>
      <c r="D232" s="231">
        <f aca="true" t="shared" si="27" ref="D232:N232">SUM(D212:D231)</f>
        <v>0</v>
      </c>
      <c r="E232" s="231">
        <f t="shared" si="27"/>
        <v>0</v>
      </c>
      <c r="F232" s="264">
        <f>+'2.รับจ่ายPCU'!L234</f>
        <v>0</v>
      </c>
      <c r="G232" s="264">
        <f>+'2.รับจ่ายPCU'!T234</f>
        <v>0</v>
      </c>
      <c r="H232" s="264">
        <f>+'2.รับจ่ายPCU'!M234</f>
        <v>0</v>
      </c>
      <c r="I232" s="263" t="e">
        <f t="shared" si="27"/>
        <v>#DIV/0!</v>
      </c>
      <c r="J232" s="231">
        <f t="shared" si="27"/>
        <v>0</v>
      </c>
      <c r="K232" s="231">
        <f t="shared" si="27"/>
        <v>0</v>
      </c>
      <c r="L232" s="263" t="e">
        <f t="shared" si="27"/>
        <v>#DIV/0!</v>
      </c>
      <c r="M232" s="263">
        <f t="shared" si="27"/>
        <v>0</v>
      </c>
      <c r="N232" s="263" t="e">
        <f t="shared" si="27"/>
        <v>#DIV/0!</v>
      </c>
      <c r="O232" s="153"/>
    </row>
    <row r="233" spans="1:15" ht="18.75" customHeight="1">
      <c r="A233" s="223">
        <v>217</v>
      </c>
      <c r="B233" s="222" t="s">
        <v>439</v>
      </c>
      <c r="C233" s="220"/>
      <c r="D233" s="220"/>
      <c r="E233" s="220"/>
      <c r="F233" s="264">
        <f>+'2.รับจ่ายPCU'!L235</f>
        <v>0</v>
      </c>
      <c r="G233" s="264">
        <f>+'2.รับจ่ายPCU'!T235</f>
        <v>0</v>
      </c>
      <c r="H233" s="264">
        <f>+'2.รับจ่ายPCU'!M235</f>
        <v>0</v>
      </c>
      <c r="I233" s="264" t="e">
        <f t="shared" si="22"/>
        <v>#DIV/0!</v>
      </c>
      <c r="J233" s="221"/>
      <c r="K233" s="221"/>
      <c r="L233" s="260" t="e">
        <f t="shared" si="23"/>
        <v>#DIV/0!</v>
      </c>
      <c r="M233" s="261">
        <f t="shared" si="24"/>
        <v>0</v>
      </c>
      <c r="N233" s="262" t="e">
        <f t="shared" si="25"/>
        <v>#DIV/0!</v>
      </c>
      <c r="O233" s="153"/>
    </row>
    <row r="234" spans="1:15" ht="18.75" customHeight="1">
      <c r="A234" s="223">
        <v>218</v>
      </c>
      <c r="B234" s="222" t="s">
        <v>440</v>
      </c>
      <c r="C234" s="220"/>
      <c r="D234" s="220"/>
      <c r="E234" s="220"/>
      <c r="F234" s="264">
        <f>+'2.รับจ่ายPCU'!L236</f>
        <v>0</v>
      </c>
      <c r="G234" s="264">
        <f>+'2.รับจ่ายPCU'!T236</f>
        <v>0</v>
      </c>
      <c r="H234" s="264">
        <f>+'2.รับจ่ายPCU'!M236</f>
        <v>0</v>
      </c>
      <c r="I234" s="264" t="e">
        <f t="shared" si="22"/>
        <v>#DIV/0!</v>
      </c>
      <c r="J234" s="221"/>
      <c r="K234" s="221"/>
      <c r="L234" s="260" t="e">
        <f t="shared" si="23"/>
        <v>#DIV/0!</v>
      </c>
      <c r="M234" s="261">
        <f t="shared" si="24"/>
        <v>0</v>
      </c>
      <c r="N234" s="262" t="e">
        <f t="shared" si="25"/>
        <v>#DIV/0!</v>
      </c>
      <c r="O234" s="153"/>
    </row>
    <row r="235" spans="1:15" ht="18.75" customHeight="1">
      <c r="A235" s="223">
        <v>219</v>
      </c>
      <c r="B235" s="222" t="s">
        <v>441</v>
      </c>
      <c r="C235" s="220"/>
      <c r="D235" s="220"/>
      <c r="E235" s="220"/>
      <c r="F235" s="264">
        <f>+'2.รับจ่ายPCU'!L237</f>
        <v>0</v>
      </c>
      <c r="G235" s="264">
        <f>+'2.รับจ่ายPCU'!T237</f>
        <v>0</v>
      </c>
      <c r="H235" s="264">
        <f>+'2.รับจ่ายPCU'!M237</f>
        <v>0</v>
      </c>
      <c r="I235" s="264" t="e">
        <f t="shared" si="22"/>
        <v>#DIV/0!</v>
      </c>
      <c r="J235" s="221"/>
      <c r="K235" s="221"/>
      <c r="L235" s="260" t="e">
        <f t="shared" si="23"/>
        <v>#DIV/0!</v>
      </c>
      <c r="M235" s="261">
        <f t="shared" si="24"/>
        <v>0</v>
      </c>
      <c r="N235" s="262" t="e">
        <f t="shared" si="25"/>
        <v>#DIV/0!</v>
      </c>
      <c r="O235" s="153"/>
    </row>
    <row r="236" spans="1:15" ht="18.75" customHeight="1">
      <c r="A236" s="223">
        <v>220</v>
      </c>
      <c r="B236" s="222" t="s">
        <v>442</v>
      </c>
      <c r="C236" s="220"/>
      <c r="D236" s="220"/>
      <c r="E236" s="220"/>
      <c r="F236" s="264">
        <f>+'2.รับจ่ายPCU'!L238</f>
        <v>0</v>
      </c>
      <c r="G236" s="264">
        <f>+'2.รับจ่ายPCU'!T238</f>
        <v>0</v>
      </c>
      <c r="H236" s="264">
        <f>+'2.รับจ่ายPCU'!M238</f>
        <v>0</v>
      </c>
      <c r="I236" s="264" t="e">
        <f t="shared" si="22"/>
        <v>#DIV/0!</v>
      </c>
      <c r="J236" s="221"/>
      <c r="K236" s="221"/>
      <c r="L236" s="260" t="e">
        <f t="shared" si="23"/>
        <v>#DIV/0!</v>
      </c>
      <c r="M236" s="261">
        <f t="shared" si="24"/>
        <v>0</v>
      </c>
      <c r="N236" s="262" t="e">
        <f t="shared" si="25"/>
        <v>#DIV/0!</v>
      </c>
      <c r="O236" s="153"/>
    </row>
    <row r="237" spans="1:15" ht="18.75" customHeight="1">
      <c r="A237" s="223">
        <v>221</v>
      </c>
      <c r="B237" s="222" t="s">
        <v>443</v>
      </c>
      <c r="C237" s="220"/>
      <c r="D237" s="220"/>
      <c r="E237" s="220"/>
      <c r="F237" s="264">
        <f>+'2.รับจ่ายPCU'!L239</f>
        <v>0</v>
      </c>
      <c r="G237" s="264">
        <f>+'2.รับจ่ายPCU'!T239</f>
        <v>0</v>
      </c>
      <c r="H237" s="264">
        <f>+'2.รับจ่ายPCU'!M239</f>
        <v>0</v>
      </c>
      <c r="I237" s="264" t="e">
        <f t="shared" si="22"/>
        <v>#DIV/0!</v>
      </c>
      <c r="J237" s="221"/>
      <c r="K237" s="221"/>
      <c r="L237" s="260" t="e">
        <f t="shared" si="23"/>
        <v>#DIV/0!</v>
      </c>
      <c r="M237" s="261">
        <f t="shared" si="24"/>
        <v>0</v>
      </c>
      <c r="N237" s="262" t="e">
        <f t="shared" si="25"/>
        <v>#DIV/0!</v>
      </c>
      <c r="O237" s="153"/>
    </row>
    <row r="238" spans="1:15" ht="18.75" customHeight="1">
      <c r="A238" s="223">
        <v>222</v>
      </c>
      <c r="B238" s="222" t="s">
        <v>444</v>
      </c>
      <c r="C238" s="220"/>
      <c r="D238" s="220"/>
      <c r="E238" s="220"/>
      <c r="F238" s="264">
        <f>+'2.รับจ่ายPCU'!L240</f>
        <v>0</v>
      </c>
      <c r="G238" s="264">
        <f>+'2.รับจ่ายPCU'!T240</f>
        <v>0</v>
      </c>
      <c r="H238" s="264">
        <f>+'2.รับจ่ายPCU'!M240</f>
        <v>0</v>
      </c>
      <c r="I238" s="264" t="e">
        <f t="shared" si="22"/>
        <v>#DIV/0!</v>
      </c>
      <c r="J238" s="221"/>
      <c r="K238" s="221"/>
      <c r="L238" s="260" t="e">
        <f t="shared" si="23"/>
        <v>#DIV/0!</v>
      </c>
      <c r="M238" s="261">
        <f t="shared" si="24"/>
        <v>0</v>
      </c>
      <c r="N238" s="262" t="e">
        <f t="shared" si="25"/>
        <v>#DIV/0!</v>
      </c>
      <c r="O238" s="153"/>
    </row>
    <row r="239" spans="1:15" ht="18.75" customHeight="1">
      <c r="A239" s="223">
        <v>223</v>
      </c>
      <c r="B239" s="222" t="s">
        <v>445</v>
      </c>
      <c r="C239" s="220"/>
      <c r="D239" s="220"/>
      <c r="E239" s="220"/>
      <c r="F239" s="264">
        <f>+'2.รับจ่ายPCU'!L241</f>
        <v>0</v>
      </c>
      <c r="G239" s="264">
        <f>+'2.รับจ่ายPCU'!T241</f>
        <v>0</v>
      </c>
      <c r="H239" s="264">
        <f>+'2.รับจ่ายPCU'!M241</f>
        <v>0</v>
      </c>
      <c r="I239" s="264" t="e">
        <f t="shared" si="22"/>
        <v>#DIV/0!</v>
      </c>
      <c r="J239" s="221"/>
      <c r="K239" s="221"/>
      <c r="L239" s="260" t="e">
        <f t="shared" si="23"/>
        <v>#DIV/0!</v>
      </c>
      <c r="M239" s="261">
        <f t="shared" si="24"/>
        <v>0</v>
      </c>
      <c r="N239" s="262" t="e">
        <f t="shared" si="25"/>
        <v>#DIV/0!</v>
      </c>
      <c r="O239" s="153"/>
    </row>
    <row r="240" spans="1:15" ht="18.75" customHeight="1">
      <c r="A240" s="223">
        <v>224</v>
      </c>
      <c r="B240" s="222" t="s">
        <v>446</v>
      </c>
      <c r="C240" s="220"/>
      <c r="D240" s="220"/>
      <c r="E240" s="220"/>
      <c r="F240" s="264">
        <f>+'2.รับจ่ายPCU'!L242</f>
        <v>0</v>
      </c>
      <c r="G240" s="264">
        <f>+'2.รับจ่ายPCU'!T242</f>
        <v>0</v>
      </c>
      <c r="H240" s="264">
        <f>+'2.รับจ่ายPCU'!M242</f>
        <v>0</v>
      </c>
      <c r="I240" s="264" t="e">
        <f t="shared" si="22"/>
        <v>#DIV/0!</v>
      </c>
      <c r="J240" s="221"/>
      <c r="K240" s="221"/>
      <c r="L240" s="260" t="e">
        <f t="shared" si="23"/>
        <v>#DIV/0!</v>
      </c>
      <c r="M240" s="261">
        <f t="shared" si="24"/>
        <v>0</v>
      </c>
      <c r="N240" s="262" t="e">
        <f t="shared" si="25"/>
        <v>#DIV/0!</v>
      </c>
      <c r="O240" s="153"/>
    </row>
    <row r="241" spans="1:15" ht="18.75" customHeight="1">
      <c r="A241" s="223">
        <v>225</v>
      </c>
      <c r="B241" s="222" t="s">
        <v>447</v>
      </c>
      <c r="C241" s="220"/>
      <c r="D241" s="220"/>
      <c r="E241" s="220"/>
      <c r="F241" s="264">
        <f>+'2.รับจ่ายPCU'!L243</f>
        <v>0</v>
      </c>
      <c r="G241" s="264">
        <f>+'2.รับจ่ายPCU'!T243</f>
        <v>0</v>
      </c>
      <c r="H241" s="264">
        <f>+'2.รับจ่ายPCU'!M243</f>
        <v>0</v>
      </c>
      <c r="I241" s="264" t="e">
        <f t="shared" si="22"/>
        <v>#DIV/0!</v>
      </c>
      <c r="J241" s="221"/>
      <c r="K241" s="221"/>
      <c r="L241" s="260" t="e">
        <f t="shared" si="23"/>
        <v>#DIV/0!</v>
      </c>
      <c r="M241" s="261">
        <f t="shared" si="24"/>
        <v>0</v>
      </c>
      <c r="N241" s="262" t="e">
        <f t="shared" si="25"/>
        <v>#DIV/0!</v>
      </c>
      <c r="O241" s="153"/>
    </row>
    <row r="242" spans="1:15" ht="18.75" customHeight="1">
      <c r="A242" s="229"/>
      <c r="B242" s="230"/>
      <c r="C242" s="231">
        <f>SUM(C233:C241)</f>
        <v>0</v>
      </c>
      <c r="D242" s="231">
        <f aca="true" t="shared" si="28" ref="D242:N242">SUM(D233:D241)</f>
        <v>0</v>
      </c>
      <c r="E242" s="231">
        <f t="shared" si="28"/>
        <v>0</v>
      </c>
      <c r="F242" s="264">
        <f>+'2.รับจ่ายPCU'!L244</f>
        <v>0</v>
      </c>
      <c r="G242" s="264">
        <f>+'2.รับจ่ายPCU'!T244</f>
        <v>0</v>
      </c>
      <c r="H242" s="264">
        <f>+'2.รับจ่ายPCU'!M244</f>
        <v>0</v>
      </c>
      <c r="I242" s="263" t="e">
        <f t="shared" si="28"/>
        <v>#DIV/0!</v>
      </c>
      <c r="J242" s="231">
        <f t="shared" si="28"/>
        <v>0</v>
      </c>
      <c r="K242" s="231">
        <f t="shared" si="28"/>
        <v>0</v>
      </c>
      <c r="L242" s="263" t="e">
        <f t="shared" si="28"/>
        <v>#DIV/0!</v>
      </c>
      <c r="M242" s="263">
        <f t="shared" si="28"/>
        <v>0</v>
      </c>
      <c r="N242" s="263" t="e">
        <f t="shared" si="28"/>
        <v>#DIV/0!</v>
      </c>
      <c r="O242" s="153"/>
    </row>
    <row r="243" spans="1:15" ht="18.75" customHeight="1">
      <c r="A243" s="223">
        <v>226</v>
      </c>
      <c r="B243" s="222" t="s">
        <v>448</v>
      </c>
      <c r="C243" s="220"/>
      <c r="D243" s="220"/>
      <c r="E243" s="220"/>
      <c r="F243" s="264">
        <f>+'2.รับจ่ายPCU'!L245</f>
        <v>0</v>
      </c>
      <c r="G243" s="264">
        <f>+'2.รับจ่ายPCU'!T245</f>
        <v>0</v>
      </c>
      <c r="H243" s="264">
        <f>+'2.รับจ่ายPCU'!M245</f>
        <v>0</v>
      </c>
      <c r="I243" s="264" t="e">
        <f t="shared" si="22"/>
        <v>#DIV/0!</v>
      </c>
      <c r="J243" s="221"/>
      <c r="K243" s="221"/>
      <c r="L243" s="260" t="e">
        <f t="shared" si="23"/>
        <v>#DIV/0!</v>
      </c>
      <c r="M243" s="261">
        <f t="shared" si="24"/>
        <v>0</v>
      </c>
      <c r="N243" s="262" t="e">
        <f t="shared" si="25"/>
        <v>#DIV/0!</v>
      </c>
      <c r="O243" s="153"/>
    </row>
    <row r="244" spans="1:15" ht="18.75" customHeight="1">
      <c r="A244" s="223">
        <v>227</v>
      </c>
      <c r="B244" s="222" t="s">
        <v>449</v>
      </c>
      <c r="C244" s="220"/>
      <c r="D244" s="220"/>
      <c r="E244" s="220"/>
      <c r="F244" s="264">
        <f>+'2.รับจ่ายPCU'!L246</f>
        <v>0</v>
      </c>
      <c r="G244" s="264">
        <f>+'2.รับจ่ายPCU'!T246</f>
        <v>0</v>
      </c>
      <c r="H244" s="264">
        <f>+'2.รับจ่ายPCU'!M246</f>
        <v>0</v>
      </c>
      <c r="I244" s="264" t="e">
        <f t="shared" si="22"/>
        <v>#DIV/0!</v>
      </c>
      <c r="J244" s="221"/>
      <c r="K244" s="221"/>
      <c r="L244" s="260" t="e">
        <f t="shared" si="23"/>
        <v>#DIV/0!</v>
      </c>
      <c r="M244" s="261">
        <f t="shared" si="24"/>
        <v>0</v>
      </c>
      <c r="N244" s="262" t="e">
        <f t="shared" si="25"/>
        <v>#DIV/0!</v>
      </c>
      <c r="O244" s="153"/>
    </row>
    <row r="245" spans="1:15" ht="18.75" customHeight="1">
      <c r="A245" s="223">
        <v>228</v>
      </c>
      <c r="B245" s="222" t="s">
        <v>450</v>
      </c>
      <c r="C245" s="220"/>
      <c r="D245" s="220"/>
      <c r="E245" s="220"/>
      <c r="F245" s="264">
        <f>+'2.รับจ่ายPCU'!L247</f>
        <v>0</v>
      </c>
      <c r="G245" s="264">
        <f>+'2.รับจ่ายPCU'!T247</f>
        <v>0</v>
      </c>
      <c r="H245" s="264">
        <f>+'2.รับจ่ายPCU'!M247</f>
        <v>0</v>
      </c>
      <c r="I245" s="264" t="e">
        <f t="shared" si="22"/>
        <v>#DIV/0!</v>
      </c>
      <c r="J245" s="221"/>
      <c r="K245" s="221"/>
      <c r="L245" s="260" t="e">
        <f t="shared" si="23"/>
        <v>#DIV/0!</v>
      </c>
      <c r="M245" s="261">
        <f t="shared" si="24"/>
        <v>0</v>
      </c>
      <c r="N245" s="262" t="e">
        <f t="shared" si="25"/>
        <v>#DIV/0!</v>
      </c>
      <c r="O245" s="153"/>
    </row>
    <row r="246" spans="1:15" ht="18.75" customHeight="1">
      <c r="A246" s="223">
        <v>229</v>
      </c>
      <c r="B246" s="222" t="s">
        <v>451</v>
      </c>
      <c r="C246" s="220"/>
      <c r="D246" s="220"/>
      <c r="E246" s="220"/>
      <c r="F246" s="264">
        <f>+'2.รับจ่ายPCU'!L248</f>
        <v>0</v>
      </c>
      <c r="G246" s="264">
        <f>+'2.รับจ่ายPCU'!T248</f>
        <v>0</v>
      </c>
      <c r="H246" s="264">
        <f>+'2.รับจ่ายPCU'!M248</f>
        <v>0</v>
      </c>
      <c r="I246" s="264" t="e">
        <f t="shared" si="22"/>
        <v>#DIV/0!</v>
      </c>
      <c r="J246" s="221"/>
      <c r="K246" s="221"/>
      <c r="L246" s="260" t="e">
        <f t="shared" si="23"/>
        <v>#DIV/0!</v>
      </c>
      <c r="M246" s="261">
        <f t="shared" si="24"/>
        <v>0</v>
      </c>
      <c r="N246" s="262" t="e">
        <f t="shared" si="25"/>
        <v>#DIV/0!</v>
      </c>
      <c r="O246" s="153"/>
    </row>
    <row r="247" spans="1:15" ht="18.75" customHeight="1">
      <c r="A247" s="223">
        <v>230</v>
      </c>
      <c r="B247" s="222" t="s">
        <v>452</v>
      </c>
      <c r="C247" s="220"/>
      <c r="D247" s="220"/>
      <c r="E247" s="220"/>
      <c r="F247" s="264">
        <f>+'2.รับจ่ายPCU'!L249</f>
        <v>0</v>
      </c>
      <c r="G247" s="264">
        <f>+'2.รับจ่ายPCU'!T249</f>
        <v>0</v>
      </c>
      <c r="H247" s="264">
        <f>+'2.รับจ่ายPCU'!M249</f>
        <v>0</v>
      </c>
      <c r="I247" s="264" t="e">
        <f t="shared" si="22"/>
        <v>#DIV/0!</v>
      </c>
      <c r="J247" s="221"/>
      <c r="K247" s="221"/>
      <c r="L247" s="260" t="e">
        <f t="shared" si="23"/>
        <v>#DIV/0!</v>
      </c>
      <c r="M247" s="261">
        <f t="shared" si="24"/>
        <v>0</v>
      </c>
      <c r="N247" s="262" t="e">
        <f t="shared" si="25"/>
        <v>#DIV/0!</v>
      </c>
      <c r="O247" s="153"/>
    </row>
    <row r="248" spans="1:15" ht="18.75" customHeight="1">
      <c r="A248" s="223">
        <v>231</v>
      </c>
      <c r="B248" s="222" t="s">
        <v>453</v>
      </c>
      <c r="C248" s="220"/>
      <c r="D248" s="220"/>
      <c r="E248" s="220"/>
      <c r="F248" s="264">
        <f>+'2.รับจ่ายPCU'!L250</f>
        <v>0</v>
      </c>
      <c r="G248" s="264">
        <f>+'2.รับจ่ายPCU'!T250</f>
        <v>0</v>
      </c>
      <c r="H248" s="264">
        <f>+'2.รับจ่ายPCU'!M250</f>
        <v>0</v>
      </c>
      <c r="I248" s="264" t="e">
        <f t="shared" si="22"/>
        <v>#DIV/0!</v>
      </c>
      <c r="J248" s="221"/>
      <c r="K248" s="221"/>
      <c r="L248" s="260" t="e">
        <f t="shared" si="23"/>
        <v>#DIV/0!</v>
      </c>
      <c r="M248" s="261">
        <f t="shared" si="24"/>
        <v>0</v>
      </c>
      <c r="N248" s="262" t="e">
        <f t="shared" si="25"/>
        <v>#DIV/0!</v>
      </c>
      <c r="O248" s="153"/>
    </row>
    <row r="249" spans="1:15" ht="18.75" customHeight="1">
      <c r="A249" s="223">
        <v>232</v>
      </c>
      <c r="B249" s="222" t="s">
        <v>454</v>
      </c>
      <c r="C249" s="220"/>
      <c r="D249" s="220"/>
      <c r="E249" s="220"/>
      <c r="F249" s="264">
        <f>+'2.รับจ่ายPCU'!L251</f>
        <v>0</v>
      </c>
      <c r="G249" s="264">
        <f>+'2.รับจ่ายPCU'!T251</f>
        <v>0</v>
      </c>
      <c r="H249" s="264">
        <f>+'2.รับจ่ายPCU'!M251</f>
        <v>0</v>
      </c>
      <c r="I249" s="264" t="e">
        <f t="shared" si="22"/>
        <v>#DIV/0!</v>
      </c>
      <c r="J249" s="221"/>
      <c r="K249" s="221"/>
      <c r="L249" s="260" t="e">
        <f t="shared" si="23"/>
        <v>#DIV/0!</v>
      </c>
      <c r="M249" s="261">
        <f t="shared" si="24"/>
        <v>0</v>
      </c>
      <c r="N249" s="262" t="e">
        <f t="shared" si="25"/>
        <v>#DIV/0!</v>
      </c>
      <c r="O249" s="153"/>
    </row>
    <row r="250" spans="1:15" ht="18.75" customHeight="1">
      <c r="A250" s="223">
        <v>233</v>
      </c>
      <c r="B250" s="222" t="s">
        <v>455</v>
      </c>
      <c r="C250" s="220"/>
      <c r="D250" s="220"/>
      <c r="E250" s="220"/>
      <c r="F250" s="264">
        <f>+'2.รับจ่ายPCU'!L252</f>
        <v>0</v>
      </c>
      <c r="G250" s="264">
        <f>+'2.รับจ่ายPCU'!T252</f>
        <v>0</v>
      </c>
      <c r="H250" s="264">
        <f>+'2.รับจ่ายPCU'!M252</f>
        <v>0</v>
      </c>
      <c r="I250" s="264" t="e">
        <f t="shared" si="22"/>
        <v>#DIV/0!</v>
      </c>
      <c r="J250" s="221"/>
      <c r="K250" s="221"/>
      <c r="L250" s="260" t="e">
        <f t="shared" si="23"/>
        <v>#DIV/0!</v>
      </c>
      <c r="M250" s="261">
        <f t="shared" si="24"/>
        <v>0</v>
      </c>
      <c r="N250" s="262" t="e">
        <f t="shared" si="25"/>
        <v>#DIV/0!</v>
      </c>
      <c r="O250" s="153"/>
    </row>
    <row r="251" spans="1:15" ht="18.75" customHeight="1">
      <c r="A251" s="223">
        <v>234</v>
      </c>
      <c r="B251" s="222" t="s">
        <v>456</v>
      </c>
      <c r="C251" s="220"/>
      <c r="D251" s="220"/>
      <c r="E251" s="220"/>
      <c r="F251" s="264">
        <f>+'2.รับจ่ายPCU'!L253</f>
        <v>0</v>
      </c>
      <c r="G251" s="264">
        <f>+'2.รับจ่ายPCU'!T253</f>
        <v>0</v>
      </c>
      <c r="H251" s="264">
        <f>+'2.รับจ่ายPCU'!M253</f>
        <v>0</v>
      </c>
      <c r="I251" s="264" t="e">
        <f t="shared" si="22"/>
        <v>#DIV/0!</v>
      </c>
      <c r="J251" s="221"/>
      <c r="K251" s="221"/>
      <c r="L251" s="260" t="e">
        <f t="shared" si="23"/>
        <v>#DIV/0!</v>
      </c>
      <c r="M251" s="261">
        <f t="shared" si="24"/>
        <v>0</v>
      </c>
      <c r="N251" s="262" t="e">
        <f t="shared" si="25"/>
        <v>#DIV/0!</v>
      </c>
      <c r="O251" s="153"/>
    </row>
    <row r="252" spans="1:15" ht="18.75" customHeight="1">
      <c r="A252" s="223">
        <v>235</v>
      </c>
      <c r="B252" s="222" t="s">
        <v>457</v>
      </c>
      <c r="C252" s="220"/>
      <c r="D252" s="220"/>
      <c r="E252" s="220"/>
      <c r="F252" s="264">
        <f>+'2.รับจ่ายPCU'!L254</f>
        <v>0</v>
      </c>
      <c r="G252" s="264">
        <f>+'2.รับจ่ายPCU'!T254</f>
        <v>0</v>
      </c>
      <c r="H252" s="264">
        <f>+'2.รับจ่ายPCU'!M254</f>
        <v>0</v>
      </c>
      <c r="I252" s="264" t="e">
        <f t="shared" si="22"/>
        <v>#DIV/0!</v>
      </c>
      <c r="J252" s="221"/>
      <c r="K252" s="221"/>
      <c r="L252" s="260" t="e">
        <f t="shared" si="23"/>
        <v>#DIV/0!</v>
      </c>
      <c r="M252" s="261">
        <f t="shared" si="24"/>
        <v>0</v>
      </c>
      <c r="N252" s="262" t="e">
        <f t="shared" si="25"/>
        <v>#DIV/0!</v>
      </c>
      <c r="O252" s="153"/>
    </row>
    <row r="253" spans="1:15" ht="18.75" customHeight="1">
      <c r="A253" s="223">
        <v>236</v>
      </c>
      <c r="B253" s="222" t="s">
        <v>458</v>
      </c>
      <c r="C253" s="220"/>
      <c r="D253" s="220"/>
      <c r="E253" s="220"/>
      <c r="F253" s="264">
        <f>+'2.รับจ่ายPCU'!L255</f>
        <v>0</v>
      </c>
      <c r="G253" s="264">
        <f>+'2.รับจ่ายPCU'!T255</f>
        <v>0</v>
      </c>
      <c r="H253" s="264">
        <f>+'2.รับจ่ายPCU'!M255</f>
        <v>0</v>
      </c>
      <c r="I253" s="264" t="e">
        <f t="shared" si="22"/>
        <v>#DIV/0!</v>
      </c>
      <c r="J253" s="221"/>
      <c r="K253" s="221"/>
      <c r="L253" s="260" t="e">
        <f t="shared" si="23"/>
        <v>#DIV/0!</v>
      </c>
      <c r="M253" s="261">
        <f t="shared" si="24"/>
        <v>0</v>
      </c>
      <c r="N253" s="262" t="e">
        <f t="shared" si="25"/>
        <v>#DIV/0!</v>
      </c>
      <c r="O253" s="153"/>
    </row>
    <row r="254" spans="1:15" ht="18.75" customHeight="1">
      <c r="A254" s="223">
        <v>237</v>
      </c>
      <c r="B254" s="222" t="s">
        <v>459</v>
      </c>
      <c r="C254" s="220"/>
      <c r="D254" s="220"/>
      <c r="E254" s="220"/>
      <c r="F254" s="264">
        <f>+'2.รับจ่ายPCU'!L256</f>
        <v>0</v>
      </c>
      <c r="G254" s="264">
        <f>+'2.รับจ่ายPCU'!T256</f>
        <v>0</v>
      </c>
      <c r="H254" s="264">
        <f>+'2.รับจ่ายPCU'!M256</f>
        <v>0</v>
      </c>
      <c r="I254" s="264" t="e">
        <f t="shared" si="22"/>
        <v>#DIV/0!</v>
      </c>
      <c r="J254" s="221"/>
      <c r="K254" s="221"/>
      <c r="L254" s="260" t="e">
        <f t="shared" si="23"/>
        <v>#DIV/0!</v>
      </c>
      <c r="M254" s="261">
        <f t="shared" si="24"/>
        <v>0</v>
      </c>
      <c r="N254" s="262" t="e">
        <f t="shared" si="25"/>
        <v>#DIV/0!</v>
      </c>
      <c r="O254" s="153"/>
    </row>
    <row r="255" spans="1:15" ht="18.75" customHeight="1">
      <c r="A255" s="223">
        <v>238</v>
      </c>
      <c r="B255" s="222" t="s">
        <v>460</v>
      </c>
      <c r="C255" s="220"/>
      <c r="D255" s="220"/>
      <c r="E255" s="220"/>
      <c r="F255" s="264">
        <f>+'2.รับจ่ายPCU'!L257</f>
        <v>0</v>
      </c>
      <c r="G255" s="264">
        <f>+'2.รับจ่ายPCU'!T257</f>
        <v>0</v>
      </c>
      <c r="H255" s="264">
        <f>+'2.รับจ่ายPCU'!M257</f>
        <v>0</v>
      </c>
      <c r="I255" s="264" t="e">
        <f t="shared" si="22"/>
        <v>#DIV/0!</v>
      </c>
      <c r="J255" s="221"/>
      <c r="K255" s="221"/>
      <c r="L255" s="260" t="e">
        <f t="shared" si="23"/>
        <v>#DIV/0!</v>
      </c>
      <c r="M255" s="261">
        <f t="shared" si="24"/>
        <v>0</v>
      </c>
      <c r="N255" s="262" t="e">
        <f t="shared" si="25"/>
        <v>#DIV/0!</v>
      </c>
      <c r="O255" s="153"/>
    </row>
    <row r="256" spans="1:15" ht="18.75" customHeight="1">
      <c r="A256" s="223">
        <v>239</v>
      </c>
      <c r="B256" s="222" t="s">
        <v>461</v>
      </c>
      <c r="C256" s="220"/>
      <c r="D256" s="220"/>
      <c r="E256" s="220"/>
      <c r="F256" s="264">
        <f>+'2.รับจ่ายPCU'!L258</f>
        <v>0</v>
      </c>
      <c r="G256" s="264">
        <f>+'2.รับจ่ายPCU'!T258</f>
        <v>0</v>
      </c>
      <c r="H256" s="264">
        <f>+'2.รับจ่ายPCU'!M258</f>
        <v>0</v>
      </c>
      <c r="I256" s="264" t="e">
        <f t="shared" si="22"/>
        <v>#DIV/0!</v>
      </c>
      <c r="J256" s="221"/>
      <c r="K256" s="221"/>
      <c r="L256" s="260" t="e">
        <f t="shared" si="23"/>
        <v>#DIV/0!</v>
      </c>
      <c r="M256" s="261">
        <f t="shared" si="24"/>
        <v>0</v>
      </c>
      <c r="N256" s="262" t="e">
        <f t="shared" si="25"/>
        <v>#DIV/0!</v>
      </c>
      <c r="O256" s="153"/>
    </row>
    <row r="257" spans="1:15" ht="18.75" customHeight="1">
      <c r="A257" s="223">
        <v>240</v>
      </c>
      <c r="B257" s="222" t="s">
        <v>462</v>
      </c>
      <c r="C257" s="220"/>
      <c r="D257" s="220"/>
      <c r="E257" s="220"/>
      <c r="F257" s="264">
        <f>+'2.รับจ่ายPCU'!L259</f>
        <v>0</v>
      </c>
      <c r="G257" s="264">
        <f>+'2.รับจ่ายPCU'!T259</f>
        <v>0</v>
      </c>
      <c r="H257" s="264">
        <f>+'2.รับจ่ายPCU'!M259</f>
        <v>0</v>
      </c>
      <c r="I257" s="264" t="e">
        <f t="shared" si="22"/>
        <v>#DIV/0!</v>
      </c>
      <c r="J257" s="221"/>
      <c r="K257" s="221"/>
      <c r="L257" s="260" t="e">
        <f t="shared" si="23"/>
        <v>#DIV/0!</v>
      </c>
      <c r="M257" s="261">
        <f t="shared" si="24"/>
        <v>0</v>
      </c>
      <c r="N257" s="262" t="e">
        <f t="shared" si="25"/>
        <v>#DIV/0!</v>
      </c>
      <c r="O257" s="153"/>
    </row>
    <row r="258" spans="1:15" ht="18.75" customHeight="1">
      <c r="A258" s="229"/>
      <c r="B258" s="230"/>
      <c r="C258" s="231">
        <f>SUM(C243:C257)</f>
        <v>0</v>
      </c>
      <c r="D258" s="231">
        <f aca="true" t="shared" si="29" ref="D258:N258">SUM(D243:D257)</f>
        <v>0</v>
      </c>
      <c r="E258" s="231">
        <f t="shared" si="29"/>
        <v>0</v>
      </c>
      <c r="F258" s="264">
        <f>+'2.รับจ่ายPCU'!L260</f>
        <v>0</v>
      </c>
      <c r="G258" s="264">
        <f>+'2.รับจ่ายPCU'!T260</f>
        <v>0</v>
      </c>
      <c r="H258" s="264">
        <f>+'2.รับจ่ายPCU'!M260</f>
        <v>0</v>
      </c>
      <c r="I258" s="263" t="e">
        <f t="shared" si="29"/>
        <v>#DIV/0!</v>
      </c>
      <c r="J258" s="231">
        <f t="shared" si="29"/>
        <v>0</v>
      </c>
      <c r="K258" s="231">
        <f t="shared" si="29"/>
        <v>0</v>
      </c>
      <c r="L258" s="263" t="e">
        <f t="shared" si="29"/>
        <v>#DIV/0!</v>
      </c>
      <c r="M258" s="263">
        <f t="shared" si="29"/>
        <v>0</v>
      </c>
      <c r="N258" s="263" t="e">
        <f t="shared" si="29"/>
        <v>#DIV/0!</v>
      </c>
      <c r="O258" s="153"/>
    </row>
    <row r="259" spans="1:15" ht="18.75" customHeight="1">
      <c r="A259" s="223">
        <v>241</v>
      </c>
      <c r="B259" s="222" t="s">
        <v>463</v>
      </c>
      <c r="C259" s="220"/>
      <c r="D259" s="220"/>
      <c r="E259" s="220"/>
      <c r="F259" s="264">
        <f>+'2.รับจ่ายPCU'!L261</f>
        <v>0</v>
      </c>
      <c r="G259" s="264">
        <f>+'2.รับจ่ายPCU'!T261</f>
        <v>0</v>
      </c>
      <c r="H259" s="264">
        <f>+'2.รับจ่ายPCU'!M261</f>
        <v>0</v>
      </c>
      <c r="I259" s="264" t="e">
        <f t="shared" si="22"/>
        <v>#DIV/0!</v>
      </c>
      <c r="J259" s="221"/>
      <c r="K259" s="221"/>
      <c r="L259" s="260" t="e">
        <f t="shared" si="23"/>
        <v>#DIV/0!</v>
      </c>
      <c r="M259" s="261">
        <f t="shared" si="24"/>
        <v>0</v>
      </c>
      <c r="N259" s="262" t="e">
        <f t="shared" si="25"/>
        <v>#DIV/0!</v>
      </c>
      <c r="O259" s="153"/>
    </row>
    <row r="260" spans="1:15" ht="18.75" customHeight="1">
      <c r="A260" s="223">
        <v>242</v>
      </c>
      <c r="B260" s="222" t="s">
        <v>464</v>
      </c>
      <c r="C260" s="220"/>
      <c r="D260" s="220"/>
      <c r="E260" s="220"/>
      <c r="F260" s="264">
        <f>+'2.รับจ่ายPCU'!L262</f>
        <v>0</v>
      </c>
      <c r="G260" s="264">
        <f>+'2.รับจ่ายPCU'!T262</f>
        <v>0</v>
      </c>
      <c r="H260" s="264">
        <f>+'2.รับจ่ายPCU'!M262</f>
        <v>0</v>
      </c>
      <c r="I260" s="264" t="e">
        <f t="shared" si="22"/>
        <v>#DIV/0!</v>
      </c>
      <c r="J260" s="221"/>
      <c r="K260" s="221"/>
      <c r="L260" s="260" t="e">
        <f t="shared" si="23"/>
        <v>#DIV/0!</v>
      </c>
      <c r="M260" s="261">
        <f t="shared" si="24"/>
        <v>0</v>
      </c>
      <c r="N260" s="262" t="e">
        <f t="shared" si="25"/>
        <v>#DIV/0!</v>
      </c>
      <c r="O260" s="153"/>
    </row>
    <row r="261" spans="1:15" ht="18.75" customHeight="1">
      <c r="A261" s="223">
        <v>243</v>
      </c>
      <c r="B261" s="222" t="s">
        <v>465</v>
      </c>
      <c r="C261" s="220"/>
      <c r="D261" s="220"/>
      <c r="E261" s="220"/>
      <c r="F261" s="264">
        <f>+'2.รับจ่ายPCU'!L263</f>
        <v>0</v>
      </c>
      <c r="G261" s="264">
        <f>+'2.รับจ่ายPCU'!T263</f>
        <v>0</v>
      </c>
      <c r="H261" s="264">
        <f>+'2.รับจ่ายPCU'!M263</f>
        <v>0</v>
      </c>
      <c r="I261" s="264" t="e">
        <f t="shared" si="22"/>
        <v>#DIV/0!</v>
      </c>
      <c r="J261" s="221"/>
      <c r="K261" s="221"/>
      <c r="L261" s="260" t="e">
        <f t="shared" si="23"/>
        <v>#DIV/0!</v>
      </c>
      <c r="M261" s="261">
        <f t="shared" si="24"/>
        <v>0</v>
      </c>
      <c r="N261" s="262" t="e">
        <f t="shared" si="25"/>
        <v>#DIV/0!</v>
      </c>
      <c r="O261" s="153"/>
    </row>
    <row r="262" spans="1:15" ht="18.75" customHeight="1">
      <c r="A262" s="223">
        <v>244</v>
      </c>
      <c r="B262" s="222" t="s">
        <v>466</v>
      </c>
      <c r="C262" s="220"/>
      <c r="D262" s="220"/>
      <c r="E262" s="220"/>
      <c r="F262" s="264">
        <f>+'2.รับจ่ายPCU'!L264</f>
        <v>0</v>
      </c>
      <c r="G262" s="264">
        <f>+'2.รับจ่ายPCU'!T264</f>
        <v>0</v>
      </c>
      <c r="H262" s="264">
        <f>+'2.รับจ่ายPCU'!M264</f>
        <v>0</v>
      </c>
      <c r="I262" s="264" t="e">
        <f t="shared" si="22"/>
        <v>#DIV/0!</v>
      </c>
      <c r="J262" s="221"/>
      <c r="K262" s="221"/>
      <c r="L262" s="260" t="e">
        <f t="shared" si="23"/>
        <v>#DIV/0!</v>
      </c>
      <c r="M262" s="261">
        <f t="shared" si="24"/>
        <v>0</v>
      </c>
      <c r="N262" s="262" t="e">
        <f t="shared" si="25"/>
        <v>#DIV/0!</v>
      </c>
      <c r="O262" s="153"/>
    </row>
    <row r="263" spans="1:15" ht="18.75" customHeight="1">
      <c r="A263" s="223">
        <v>245</v>
      </c>
      <c r="B263" s="222" t="s">
        <v>467</v>
      </c>
      <c r="C263" s="220"/>
      <c r="D263" s="220"/>
      <c r="E263" s="220"/>
      <c r="F263" s="264">
        <f>+'2.รับจ่ายPCU'!L265</f>
        <v>0</v>
      </c>
      <c r="G263" s="264">
        <f>+'2.รับจ่ายPCU'!T265</f>
        <v>0</v>
      </c>
      <c r="H263" s="264">
        <f>+'2.รับจ่ายPCU'!M265</f>
        <v>0</v>
      </c>
      <c r="I263" s="264" t="e">
        <f t="shared" si="22"/>
        <v>#DIV/0!</v>
      </c>
      <c r="J263" s="221"/>
      <c r="K263" s="221"/>
      <c r="L263" s="260" t="e">
        <f t="shared" si="23"/>
        <v>#DIV/0!</v>
      </c>
      <c r="M263" s="261">
        <f t="shared" si="24"/>
        <v>0</v>
      </c>
      <c r="N263" s="262" t="e">
        <f t="shared" si="25"/>
        <v>#DIV/0!</v>
      </c>
      <c r="O263" s="153"/>
    </row>
    <row r="264" spans="1:15" ht="18.75" customHeight="1">
      <c r="A264" s="223">
        <v>246</v>
      </c>
      <c r="B264" s="222" t="s">
        <v>468</v>
      </c>
      <c r="C264" s="220"/>
      <c r="D264" s="220"/>
      <c r="E264" s="220"/>
      <c r="F264" s="264">
        <f>+'2.รับจ่ายPCU'!L266</f>
        <v>0</v>
      </c>
      <c r="G264" s="264">
        <f>+'2.รับจ่ายPCU'!T266</f>
        <v>0</v>
      </c>
      <c r="H264" s="264">
        <f>+'2.รับจ่ายPCU'!M266</f>
        <v>0</v>
      </c>
      <c r="I264" s="264" t="e">
        <f t="shared" si="22"/>
        <v>#DIV/0!</v>
      </c>
      <c r="J264" s="221"/>
      <c r="K264" s="221"/>
      <c r="L264" s="260" t="e">
        <f t="shared" si="23"/>
        <v>#DIV/0!</v>
      </c>
      <c r="M264" s="261">
        <f t="shared" si="24"/>
        <v>0</v>
      </c>
      <c r="N264" s="262" t="e">
        <f t="shared" si="25"/>
        <v>#DIV/0!</v>
      </c>
      <c r="O264" s="153"/>
    </row>
    <row r="265" spans="1:15" ht="18.75" customHeight="1">
      <c r="A265" s="223">
        <v>247</v>
      </c>
      <c r="B265" s="222" t="s">
        <v>469</v>
      </c>
      <c r="C265" s="220"/>
      <c r="D265" s="220"/>
      <c r="E265" s="220"/>
      <c r="F265" s="264">
        <f>+'2.รับจ่ายPCU'!L267</f>
        <v>0</v>
      </c>
      <c r="G265" s="264">
        <f>+'2.รับจ่ายPCU'!T267</f>
        <v>0</v>
      </c>
      <c r="H265" s="264">
        <f>+'2.รับจ่ายPCU'!M267</f>
        <v>0</v>
      </c>
      <c r="I265" s="264" t="e">
        <f t="shared" si="22"/>
        <v>#DIV/0!</v>
      </c>
      <c r="J265" s="221"/>
      <c r="K265" s="221"/>
      <c r="L265" s="260" t="e">
        <f t="shared" si="23"/>
        <v>#DIV/0!</v>
      </c>
      <c r="M265" s="261">
        <f t="shared" si="24"/>
        <v>0</v>
      </c>
      <c r="N265" s="262" t="e">
        <f t="shared" si="25"/>
        <v>#DIV/0!</v>
      </c>
      <c r="O265" s="153"/>
    </row>
    <row r="266" spans="1:15" ht="18.75" customHeight="1">
      <c r="A266" s="223">
        <v>248</v>
      </c>
      <c r="B266" s="222" t="s">
        <v>470</v>
      </c>
      <c r="C266" s="220"/>
      <c r="D266" s="220"/>
      <c r="E266" s="220"/>
      <c r="F266" s="264">
        <f>+'2.รับจ่ายPCU'!L268</f>
        <v>0</v>
      </c>
      <c r="G266" s="264">
        <f>+'2.รับจ่ายPCU'!T268</f>
        <v>0</v>
      </c>
      <c r="H266" s="264">
        <f>+'2.รับจ่ายPCU'!M268</f>
        <v>0</v>
      </c>
      <c r="I266" s="264" t="e">
        <f t="shared" si="22"/>
        <v>#DIV/0!</v>
      </c>
      <c r="J266" s="221"/>
      <c r="K266" s="221"/>
      <c r="L266" s="260" t="e">
        <f t="shared" si="23"/>
        <v>#DIV/0!</v>
      </c>
      <c r="M266" s="261">
        <f t="shared" si="24"/>
        <v>0</v>
      </c>
      <c r="N266" s="262" t="e">
        <f t="shared" si="25"/>
        <v>#DIV/0!</v>
      </c>
      <c r="O266" s="153"/>
    </row>
    <row r="267" spans="1:15" ht="18.75" customHeight="1">
      <c r="A267" s="223">
        <v>249</v>
      </c>
      <c r="B267" s="222" t="s">
        <v>471</v>
      </c>
      <c r="C267" s="220"/>
      <c r="D267" s="220"/>
      <c r="E267" s="220"/>
      <c r="F267" s="264">
        <f>+'2.รับจ่ายPCU'!L269</f>
        <v>0</v>
      </c>
      <c r="G267" s="264">
        <f>+'2.รับจ่ายPCU'!T269</f>
        <v>0</v>
      </c>
      <c r="H267" s="264">
        <f>+'2.รับจ่ายPCU'!M269</f>
        <v>0</v>
      </c>
      <c r="I267" s="264" t="e">
        <f t="shared" si="22"/>
        <v>#DIV/0!</v>
      </c>
      <c r="J267" s="221"/>
      <c r="K267" s="221"/>
      <c r="L267" s="260" t="e">
        <f t="shared" si="23"/>
        <v>#DIV/0!</v>
      </c>
      <c r="M267" s="261">
        <f t="shared" si="24"/>
        <v>0</v>
      </c>
      <c r="N267" s="262" t="e">
        <f t="shared" si="25"/>
        <v>#DIV/0!</v>
      </c>
      <c r="O267" s="153"/>
    </row>
    <row r="268" spans="1:15" ht="18.75" customHeight="1">
      <c r="A268" s="223">
        <v>250</v>
      </c>
      <c r="B268" s="222" t="s">
        <v>472</v>
      </c>
      <c r="C268" s="220"/>
      <c r="D268" s="220"/>
      <c r="E268" s="220"/>
      <c r="F268" s="264">
        <f>+'2.รับจ่ายPCU'!L270</f>
        <v>0</v>
      </c>
      <c r="G268" s="264">
        <f>+'2.รับจ่ายPCU'!T270</f>
        <v>0</v>
      </c>
      <c r="H268" s="264">
        <f>+'2.รับจ่ายPCU'!M270</f>
        <v>0</v>
      </c>
      <c r="I268" s="264" t="e">
        <f t="shared" si="22"/>
        <v>#DIV/0!</v>
      </c>
      <c r="J268" s="221"/>
      <c r="K268" s="221"/>
      <c r="L268" s="260" t="e">
        <f t="shared" si="23"/>
        <v>#DIV/0!</v>
      </c>
      <c r="M268" s="261">
        <f t="shared" si="24"/>
        <v>0</v>
      </c>
      <c r="N268" s="262" t="e">
        <f t="shared" si="25"/>
        <v>#DIV/0!</v>
      </c>
      <c r="O268" s="153"/>
    </row>
    <row r="269" spans="1:15" ht="18.75" customHeight="1">
      <c r="A269" s="223">
        <v>251</v>
      </c>
      <c r="B269" s="222" t="s">
        <v>473</v>
      </c>
      <c r="C269" s="220"/>
      <c r="D269" s="220"/>
      <c r="E269" s="220"/>
      <c r="F269" s="264">
        <f>+'2.รับจ่ายPCU'!L271</f>
        <v>0</v>
      </c>
      <c r="G269" s="264">
        <f>+'2.รับจ่ายPCU'!T271</f>
        <v>0</v>
      </c>
      <c r="H269" s="264">
        <f>+'2.รับจ่ายPCU'!M271</f>
        <v>0</v>
      </c>
      <c r="I269" s="264" t="e">
        <f t="shared" si="22"/>
        <v>#DIV/0!</v>
      </c>
      <c r="J269" s="221"/>
      <c r="K269" s="221"/>
      <c r="L269" s="260" t="e">
        <f t="shared" si="23"/>
        <v>#DIV/0!</v>
      </c>
      <c r="M269" s="261">
        <f t="shared" si="24"/>
        <v>0</v>
      </c>
      <c r="N269" s="262" t="e">
        <f t="shared" si="25"/>
        <v>#DIV/0!</v>
      </c>
      <c r="O269" s="153"/>
    </row>
    <row r="270" spans="1:15" ht="18.75" customHeight="1">
      <c r="A270" s="223">
        <v>252</v>
      </c>
      <c r="B270" s="222" t="s">
        <v>474</v>
      </c>
      <c r="C270" s="220"/>
      <c r="D270" s="220"/>
      <c r="E270" s="220"/>
      <c r="F270" s="264">
        <f>+'2.รับจ่ายPCU'!L272</f>
        <v>0</v>
      </c>
      <c r="G270" s="264">
        <f>+'2.รับจ่ายPCU'!T272</f>
        <v>0</v>
      </c>
      <c r="H270" s="264">
        <f>+'2.รับจ่ายPCU'!M272</f>
        <v>0</v>
      </c>
      <c r="I270" s="264" t="e">
        <f t="shared" si="22"/>
        <v>#DIV/0!</v>
      </c>
      <c r="J270" s="221"/>
      <c r="K270" s="221"/>
      <c r="L270" s="260" t="e">
        <f t="shared" si="23"/>
        <v>#DIV/0!</v>
      </c>
      <c r="M270" s="261">
        <f t="shared" si="24"/>
        <v>0</v>
      </c>
      <c r="N270" s="262" t="e">
        <f t="shared" si="25"/>
        <v>#DIV/0!</v>
      </c>
      <c r="O270" s="153"/>
    </row>
    <row r="271" spans="1:15" ht="18.75" customHeight="1">
      <c r="A271" s="223">
        <v>253</v>
      </c>
      <c r="B271" s="222" t="s">
        <v>475</v>
      </c>
      <c r="C271" s="220"/>
      <c r="D271" s="220"/>
      <c r="E271" s="220"/>
      <c r="F271" s="264">
        <f>+'2.รับจ่ายPCU'!L273</f>
        <v>0</v>
      </c>
      <c r="G271" s="264">
        <f>+'2.รับจ่ายPCU'!T273</f>
        <v>0</v>
      </c>
      <c r="H271" s="264">
        <f>+'2.รับจ่ายPCU'!M273</f>
        <v>0</v>
      </c>
      <c r="I271" s="264" t="e">
        <f t="shared" si="22"/>
        <v>#DIV/0!</v>
      </c>
      <c r="J271" s="221"/>
      <c r="K271" s="221"/>
      <c r="L271" s="260" t="e">
        <f t="shared" si="23"/>
        <v>#DIV/0!</v>
      </c>
      <c r="M271" s="261">
        <f t="shared" si="24"/>
        <v>0</v>
      </c>
      <c r="N271" s="262" t="e">
        <f t="shared" si="25"/>
        <v>#DIV/0!</v>
      </c>
      <c r="O271" s="153"/>
    </row>
    <row r="272" spans="1:15" ht="18.75" customHeight="1">
      <c r="A272" s="223">
        <v>254</v>
      </c>
      <c r="B272" s="222" t="s">
        <v>476</v>
      </c>
      <c r="C272" s="220"/>
      <c r="D272" s="220"/>
      <c r="E272" s="220"/>
      <c r="F272" s="264">
        <f>+'2.รับจ่ายPCU'!L274</f>
        <v>0</v>
      </c>
      <c r="G272" s="264">
        <f>+'2.รับจ่ายPCU'!T274</f>
        <v>0</v>
      </c>
      <c r="H272" s="264">
        <f>+'2.รับจ่ายPCU'!M274</f>
        <v>0</v>
      </c>
      <c r="I272" s="264" t="e">
        <f t="shared" si="22"/>
        <v>#DIV/0!</v>
      </c>
      <c r="J272" s="221"/>
      <c r="K272" s="221"/>
      <c r="L272" s="260" t="e">
        <f t="shared" si="23"/>
        <v>#DIV/0!</v>
      </c>
      <c r="M272" s="261">
        <f t="shared" si="24"/>
        <v>0</v>
      </c>
      <c r="N272" s="262" t="e">
        <f t="shared" si="25"/>
        <v>#DIV/0!</v>
      </c>
      <c r="O272" s="153"/>
    </row>
    <row r="273" spans="1:15" ht="18.75" customHeight="1">
      <c r="A273" s="229"/>
      <c r="B273" s="230"/>
      <c r="C273" s="231">
        <f>SUM(C259:C272)</f>
        <v>0</v>
      </c>
      <c r="D273" s="231">
        <f aca="true" t="shared" si="30" ref="D273:N273">SUM(D259:D272)</f>
        <v>0</v>
      </c>
      <c r="E273" s="231">
        <f t="shared" si="30"/>
        <v>0</v>
      </c>
      <c r="F273" s="264">
        <f>+'2.รับจ่ายPCU'!L275</f>
        <v>0</v>
      </c>
      <c r="G273" s="264">
        <f>+'2.รับจ่ายPCU'!T275</f>
        <v>0</v>
      </c>
      <c r="H273" s="264">
        <f>+'2.รับจ่ายPCU'!M275</f>
        <v>0</v>
      </c>
      <c r="I273" s="263" t="e">
        <f t="shared" si="30"/>
        <v>#DIV/0!</v>
      </c>
      <c r="J273" s="231">
        <f t="shared" si="30"/>
        <v>0</v>
      </c>
      <c r="K273" s="231">
        <f t="shared" si="30"/>
        <v>0</v>
      </c>
      <c r="L273" s="263" t="e">
        <f t="shared" si="30"/>
        <v>#DIV/0!</v>
      </c>
      <c r="M273" s="263">
        <f t="shared" si="30"/>
        <v>0</v>
      </c>
      <c r="N273" s="263" t="e">
        <f t="shared" si="30"/>
        <v>#DIV/0!</v>
      </c>
      <c r="O273" s="153"/>
    </row>
    <row r="274" spans="1:15" ht="18.75" customHeight="1">
      <c r="A274" s="223">
        <v>255</v>
      </c>
      <c r="B274" s="222" t="s">
        <v>477</v>
      </c>
      <c r="C274" s="220"/>
      <c r="D274" s="220"/>
      <c r="E274" s="220"/>
      <c r="F274" s="264">
        <f>+'2.รับจ่ายPCU'!L276</f>
        <v>0</v>
      </c>
      <c r="G274" s="264">
        <f>+'2.รับจ่ายPCU'!T276</f>
        <v>0</v>
      </c>
      <c r="H274" s="264">
        <f>+'2.รับจ่ายPCU'!M276</f>
        <v>0</v>
      </c>
      <c r="I274" s="264" t="e">
        <f t="shared" si="22"/>
        <v>#DIV/0!</v>
      </c>
      <c r="J274" s="221"/>
      <c r="K274" s="221"/>
      <c r="L274" s="260" t="e">
        <f t="shared" si="23"/>
        <v>#DIV/0!</v>
      </c>
      <c r="M274" s="261">
        <f t="shared" si="24"/>
        <v>0</v>
      </c>
      <c r="N274" s="262" t="e">
        <f t="shared" si="25"/>
        <v>#DIV/0!</v>
      </c>
      <c r="O274" s="153"/>
    </row>
    <row r="275" spans="1:15" ht="18.75" customHeight="1">
      <c r="A275" s="223">
        <v>256</v>
      </c>
      <c r="B275" s="222" t="s">
        <v>478</v>
      </c>
      <c r="C275" s="220"/>
      <c r="D275" s="220"/>
      <c r="E275" s="220"/>
      <c r="F275" s="264">
        <f>+'2.รับจ่ายPCU'!L277</f>
        <v>0</v>
      </c>
      <c r="G275" s="264">
        <f>+'2.รับจ่ายPCU'!T277</f>
        <v>0</v>
      </c>
      <c r="H275" s="264">
        <f>+'2.รับจ่ายPCU'!M277</f>
        <v>0</v>
      </c>
      <c r="I275" s="264" t="e">
        <f t="shared" si="22"/>
        <v>#DIV/0!</v>
      </c>
      <c r="J275" s="221"/>
      <c r="K275" s="221"/>
      <c r="L275" s="260" t="e">
        <f t="shared" si="23"/>
        <v>#DIV/0!</v>
      </c>
      <c r="M275" s="261">
        <f t="shared" si="24"/>
        <v>0</v>
      </c>
      <c r="N275" s="262" t="e">
        <f t="shared" si="25"/>
        <v>#DIV/0!</v>
      </c>
      <c r="O275" s="153"/>
    </row>
    <row r="276" spans="1:15" ht="18.75" customHeight="1">
      <c r="A276" s="223">
        <v>257</v>
      </c>
      <c r="B276" s="222" t="s">
        <v>479</v>
      </c>
      <c r="C276" s="220"/>
      <c r="D276" s="220"/>
      <c r="E276" s="220"/>
      <c r="F276" s="264">
        <f>+'2.รับจ่ายPCU'!L278</f>
        <v>0</v>
      </c>
      <c r="G276" s="264">
        <f>+'2.รับจ่ายPCU'!T278</f>
        <v>0</v>
      </c>
      <c r="H276" s="264">
        <f>+'2.รับจ่ายPCU'!M278</f>
        <v>0</v>
      </c>
      <c r="I276" s="264" t="e">
        <f t="shared" si="22"/>
        <v>#DIV/0!</v>
      </c>
      <c r="J276" s="221"/>
      <c r="K276" s="221"/>
      <c r="L276" s="260" t="e">
        <f t="shared" si="23"/>
        <v>#DIV/0!</v>
      </c>
      <c r="M276" s="261">
        <f t="shared" si="24"/>
        <v>0</v>
      </c>
      <c r="N276" s="262" t="e">
        <f t="shared" si="25"/>
        <v>#DIV/0!</v>
      </c>
      <c r="O276" s="153"/>
    </row>
    <row r="277" spans="1:15" ht="18.75" customHeight="1">
      <c r="A277" s="223">
        <v>258</v>
      </c>
      <c r="B277" s="222" t="s">
        <v>480</v>
      </c>
      <c r="C277" s="220"/>
      <c r="D277" s="220"/>
      <c r="E277" s="220"/>
      <c r="F277" s="264">
        <f>+'2.รับจ่ายPCU'!L279</f>
        <v>0</v>
      </c>
      <c r="G277" s="264">
        <f>+'2.รับจ่ายPCU'!T279</f>
        <v>0</v>
      </c>
      <c r="H277" s="264">
        <f>+'2.รับจ่ายPCU'!M279</f>
        <v>0</v>
      </c>
      <c r="I277" s="264" t="e">
        <f>(H277*100)/G277</f>
        <v>#DIV/0!</v>
      </c>
      <c r="J277" s="221"/>
      <c r="K277" s="221"/>
      <c r="L277" s="260" t="e">
        <f>F277/G277</f>
        <v>#DIV/0!</v>
      </c>
      <c r="M277" s="261">
        <f>C277+F277-G277</f>
        <v>0</v>
      </c>
      <c r="N277" s="262" t="e">
        <f>M277/(G277/5)</f>
        <v>#DIV/0!</v>
      </c>
      <c r="O277" s="153"/>
    </row>
    <row r="278" spans="1:15" ht="18.75" customHeight="1">
      <c r="A278" s="223">
        <v>259</v>
      </c>
      <c r="B278" s="222" t="s">
        <v>481</v>
      </c>
      <c r="C278" s="220"/>
      <c r="D278" s="220"/>
      <c r="E278" s="220"/>
      <c r="F278" s="264">
        <f>+'2.รับจ่ายPCU'!L280</f>
        <v>0</v>
      </c>
      <c r="G278" s="264">
        <f>+'2.รับจ่ายPCU'!T280</f>
        <v>0</v>
      </c>
      <c r="H278" s="264">
        <f>+'2.รับจ่ายPCU'!M280</f>
        <v>0</v>
      </c>
      <c r="I278" s="264" t="e">
        <f>(H278*100)/G278</f>
        <v>#DIV/0!</v>
      </c>
      <c r="J278" s="221"/>
      <c r="K278" s="221"/>
      <c r="L278" s="260" t="e">
        <f>F278/G278</f>
        <v>#DIV/0!</v>
      </c>
      <c r="M278" s="261">
        <f>C278+F278-G278</f>
        <v>0</v>
      </c>
      <c r="N278" s="262" t="e">
        <f>M278/(G278/5)</f>
        <v>#DIV/0!</v>
      </c>
      <c r="O278" s="153"/>
    </row>
    <row r="279" spans="1:15" ht="18.75" customHeight="1">
      <c r="A279" s="223">
        <v>260</v>
      </c>
      <c r="B279" s="222" t="s">
        <v>482</v>
      </c>
      <c r="C279" s="220"/>
      <c r="D279" s="220"/>
      <c r="E279" s="220"/>
      <c r="F279" s="264">
        <f>+'2.รับจ่ายPCU'!L281</f>
        <v>0</v>
      </c>
      <c r="G279" s="264">
        <f>+'2.รับจ่ายPCU'!T281</f>
        <v>0</v>
      </c>
      <c r="H279" s="264">
        <f>+'2.รับจ่ายPCU'!M281</f>
        <v>0</v>
      </c>
      <c r="I279" s="264" t="e">
        <f>(H279*100)/G279</f>
        <v>#DIV/0!</v>
      </c>
      <c r="J279" s="221"/>
      <c r="K279" s="221"/>
      <c r="L279" s="260" t="e">
        <f>F279/G279</f>
        <v>#DIV/0!</v>
      </c>
      <c r="M279" s="261">
        <f>C279+F279-G279</f>
        <v>0</v>
      </c>
      <c r="N279" s="262" t="e">
        <f>M279/(G279/5)</f>
        <v>#DIV/0!</v>
      </c>
      <c r="O279" s="153"/>
    </row>
    <row r="280" spans="1:15" ht="18.75" customHeight="1">
      <c r="A280" s="232"/>
      <c r="B280" s="233"/>
      <c r="C280" s="231">
        <f>SUM(C274:C279)</f>
        <v>0</v>
      </c>
      <c r="D280" s="231">
        <f aca="true" t="shared" si="31" ref="D280:N280">SUM(D274:D279)</f>
        <v>0</v>
      </c>
      <c r="E280" s="231">
        <f t="shared" si="31"/>
        <v>0</v>
      </c>
      <c r="F280" s="264">
        <f>+'2.รับจ่ายPCU'!L282</f>
        <v>0</v>
      </c>
      <c r="G280" s="264">
        <f>+'2.รับจ่ายPCU'!T282</f>
        <v>0</v>
      </c>
      <c r="H280" s="264">
        <f>+'2.รับจ่ายPCU'!M282</f>
        <v>0</v>
      </c>
      <c r="I280" s="263" t="e">
        <f t="shared" si="31"/>
        <v>#DIV/0!</v>
      </c>
      <c r="J280" s="231">
        <f t="shared" si="31"/>
        <v>0</v>
      </c>
      <c r="K280" s="231">
        <f t="shared" si="31"/>
        <v>0</v>
      </c>
      <c r="L280" s="263" t="e">
        <f t="shared" si="31"/>
        <v>#DIV/0!</v>
      </c>
      <c r="M280" s="263">
        <f t="shared" si="31"/>
        <v>0</v>
      </c>
      <c r="N280" s="263" t="e">
        <f t="shared" si="31"/>
        <v>#DIV/0!</v>
      </c>
      <c r="O280" s="153"/>
    </row>
    <row r="281" spans="1:14" ht="21" customHeight="1">
      <c r="A281" s="281" t="s">
        <v>75</v>
      </c>
      <c r="B281" s="282"/>
      <c r="C281" s="41"/>
      <c r="D281" s="41"/>
      <c r="E281" s="41"/>
      <c r="F281" s="41"/>
      <c r="G281" s="41"/>
      <c r="H281" s="41"/>
      <c r="I281" s="41"/>
      <c r="J281" s="151"/>
      <c r="K281" s="151"/>
      <c r="L281" s="164"/>
      <c r="M281" s="41"/>
      <c r="N281" s="41"/>
    </row>
    <row r="282" spans="1:14" ht="22.5" customHeight="1">
      <c r="A282" s="279" t="s">
        <v>76</v>
      </c>
      <c r="B282" s="280"/>
      <c r="C282" s="26"/>
      <c r="D282" s="26"/>
      <c r="E282" s="26"/>
      <c r="F282" s="26"/>
      <c r="G282" s="26"/>
      <c r="H282" s="26"/>
      <c r="I282" s="27" t="s">
        <v>78</v>
      </c>
      <c r="J282" s="27" t="s">
        <v>79</v>
      </c>
      <c r="K282" s="26" t="s">
        <v>77</v>
      </c>
      <c r="L282" s="27" t="s">
        <v>80</v>
      </c>
      <c r="M282" s="149"/>
      <c r="N282" s="149"/>
    </row>
  </sheetData>
  <sheetProtection/>
  <mergeCells count="3">
    <mergeCell ref="A1:L1"/>
    <mergeCell ref="A282:B282"/>
    <mergeCell ref="A281:B281"/>
  </mergeCells>
  <printOptions horizontalCentered="1"/>
  <pageMargins left="0.18" right="0.15" top="0.2" bottom="0.23" header="0.17" footer="0.16"/>
  <pageSetup horizontalDpi="180" verticalDpi="180" orientation="landscape" paperSize="9" scale="87" r:id="rId1"/>
  <headerFooter alignWithMargins="0">
    <oddHeader>&amp;R&amp;"AngsanaUPC,ธรรมดา"&amp;Z&amp;F  21/04/2548&amp;"Arial,ธรรมดา"
</oddHeader>
    <oddFooter>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pane xSplit="2" ySplit="4" topLeftCell="I5" activePane="bottomRight" state="frozen"/>
      <selection pane="topLeft" activeCell="F16" sqref="F16"/>
      <selection pane="topRight" activeCell="F16" sqref="F16"/>
      <selection pane="bottomLeft" activeCell="F16" sqref="F16"/>
      <selection pane="bottomRight" activeCell="F16" sqref="F16"/>
    </sheetView>
  </sheetViews>
  <sheetFormatPr defaultColWidth="9.140625" defaultRowHeight="12.75"/>
  <cols>
    <col min="1" max="1" width="7.00390625" style="74" customWidth="1"/>
    <col min="2" max="2" width="28.00390625" style="74" customWidth="1"/>
    <col min="3" max="3" width="10.00390625" style="74" bestFit="1" customWidth="1"/>
    <col min="4" max="4" width="8.7109375" style="74" bestFit="1" customWidth="1"/>
    <col min="5" max="5" width="16.00390625" style="74" hidden="1" customWidth="1"/>
    <col min="6" max="6" width="10.140625" style="74" bestFit="1" customWidth="1"/>
    <col min="7" max="9" width="9.140625" style="74" customWidth="1"/>
    <col min="10" max="10" width="8.8515625" style="74" customWidth="1"/>
    <col min="11" max="12" width="9.140625" style="74" customWidth="1"/>
    <col min="13" max="13" width="0" style="74" hidden="1" customWidth="1"/>
    <col min="14" max="14" width="9.140625" style="74" customWidth="1"/>
    <col min="15" max="15" width="0" style="74" hidden="1" customWidth="1"/>
    <col min="16" max="19" width="9.140625" style="74" customWidth="1"/>
    <col min="20" max="20" width="0" style="74" hidden="1" customWidth="1"/>
    <col min="21" max="22" width="9.140625" style="74" customWidth="1"/>
    <col min="23" max="23" width="11.140625" style="74" bestFit="1" customWidth="1"/>
    <col min="24" max="16384" width="9.140625" style="74" customWidth="1"/>
  </cols>
  <sheetData>
    <row r="1" spans="1:21" ht="21">
      <c r="A1" s="314" t="s">
        <v>216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</row>
    <row r="2" spans="1:21" ht="21">
      <c r="A2" s="2"/>
      <c r="B2" s="2"/>
      <c r="C2" s="284" t="s">
        <v>208</v>
      </c>
      <c r="D2" s="285"/>
      <c r="E2" s="285"/>
      <c r="F2" s="286"/>
      <c r="G2" s="284" t="s">
        <v>209</v>
      </c>
      <c r="H2" s="285"/>
      <c r="I2" s="285"/>
      <c r="J2" s="285"/>
      <c r="K2" s="285"/>
      <c r="L2" s="285"/>
      <c r="M2" s="285"/>
      <c r="N2" s="285"/>
      <c r="O2" s="285"/>
      <c r="P2" s="285"/>
      <c r="Q2" s="286"/>
      <c r="R2" s="331" t="s">
        <v>210</v>
      </c>
      <c r="S2" s="332"/>
      <c r="T2" s="332"/>
      <c r="U2" s="333"/>
    </row>
    <row r="3" spans="1:21" ht="21">
      <c r="A3" s="178"/>
      <c r="B3" s="178"/>
      <c r="C3" s="2" t="s">
        <v>211</v>
      </c>
      <c r="D3" s="2" t="s">
        <v>211</v>
      </c>
      <c r="E3" s="179"/>
      <c r="F3" s="197"/>
      <c r="G3" s="334" t="s">
        <v>206</v>
      </c>
      <c r="H3" s="335"/>
      <c r="I3" s="336"/>
      <c r="J3" s="334" t="s">
        <v>207</v>
      </c>
      <c r="K3" s="335"/>
      <c r="L3" s="336"/>
      <c r="M3" s="181"/>
      <c r="N3" s="337" t="s">
        <v>214</v>
      </c>
      <c r="O3" s="338"/>
      <c r="P3" s="338"/>
      <c r="Q3" s="339"/>
      <c r="R3" s="2" t="s">
        <v>211</v>
      </c>
      <c r="S3" s="2" t="s">
        <v>211</v>
      </c>
      <c r="T3" s="2"/>
      <c r="U3" s="209" t="s">
        <v>211</v>
      </c>
    </row>
    <row r="4" spans="1:21" ht="23.25" customHeight="1">
      <c r="A4" s="3" t="s">
        <v>0</v>
      </c>
      <c r="B4" s="3" t="s">
        <v>1</v>
      </c>
      <c r="C4" s="3" t="s">
        <v>218</v>
      </c>
      <c r="D4" s="182" t="s">
        <v>217</v>
      </c>
      <c r="E4" s="182"/>
      <c r="F4" s="198" t="s">
        <v>213</v>
      </c>
      <c r="G4" s="183" t="s">
        <v>204</v>
      </c>
      <c r="H4" s="183" t="s">
        <v>205</v>
      </c>
      <c r="I4" s="183" t="s">
        <v>49</v>
      </c>
      <c r="J4" s="183" t="s">
        <v>204</v>
      </c>
      <c r="K4" s="183" t="s">
        <v>205</v>
      </c>
      <c r="L4" s="180" t="s">
        <v>49</v>
      </c>
      <c r="M4" s="180"/>
      <c r="N4" s="204" t="s">
        <v>204</v>
      </c>
      <c r="O4" s="204"/>
      <c r="P4" s="204" t="s">
        <v>205</v>
      </c>
      <c r="Q4" s="203" t="s">
        <v>49</v>
      </c>
      <c r="R4" s="3" t="s">
        <v>218</v>
      </c>
      <c r="S4" s="3" t="s">
        <v>212</v>
      </c>
      <c r="T4" s="3"/>
      <c r="U4" s="210" t="s">
        <v>215</v>
      </c>
    </row>
    <row r="5" spans="1:23" ht="21">
      <c r="A5" s="184">
        <v>1</v>
      </c>
      <c r="B5" s="185" t="s">
        <v>20</v>
      </c>
      <c r="C5" s="186">
        <f aca="true" t="shared" si="0" ref="C5:C10">D5/12</f>
        <v>42629.583333333336</v>
      </c>
      <c r="D5" s="187">
        <v>511555</v>
      </c>
      <c r="E5" s="187">
        <f>D5*0.05</f>
        <v>25577.75</v>
      </c>
      <c r="F5" s="199">
        <f>D5+E5</f>
        <v>537132.75</v>
      </c>
      <c r="G5" s="186">
        <v>7327.322222222221</v>
      </c>
      <c r="H5" s="186">
        <v>6285.206666666667</v>
      </c>
      <c r="I5" s="186">
        <v>13612.528888888888</v>
      </c>
      <c r="J5" s="186">
        <v>87927.86666666665</v>
      </c>
      <c r="K5" s="186">
        <v>75422.48</v>
      </c>
      <c r="L5" s="186">
        <v>163350.34666666668</v>
      </c>
      <c r="M5" s="186">
        <f>J5*0.05</f>
        <v>4396.3933333333325</v>
      </c>
      <c r="N5" s="205">
        <f>J5+M5</f>
        <v>92324.25999999998</v>
      </c>
      <c r="O5" s="205">
        <f>K5*0.05</f>
        <v>3771.124</v>
      </c>
      <c r="P5" s="205">
        <f>K5+O5</f>
        <v>79193.60399999999</v>
      </c>
      <c r="Q5" s="205">
        <f>N5+P5</f>
        <v>171517.86399999997</v>
      </c>
      <c r="R5" s="186">
        <v>14907.5</v>
      </c>
      <c r="S5" s="186">
        <v>178890</v>
      </c>
      <c r="T5" s="186">
        <f>S5*0.05</f>
        <v>8944.5</v>
      </c>
      <c r="U5" s="205">
        <f>S5+T5</f>
        <v>187834.5</v>
      </c>
      <c r="W5" s="211"/>
    </row>
    <row r="6" spans="1:21" ht="21">
      <c r="A6" s="35">
        <v>2</v>
      </c>
      <c r="B6" s="29" t="s">
        <v>21</v>
      </c>
      <c r="C6" s="188">
        <f t="shared" si="0"/>
        <v>52124.75</v>
      </c>
      <c r="D6" s="189">
        <v>625497</v>
      </c>
      <c r="E6" s="189">
        <f aca="true" t="shared" si="1" ref="E6:E33">D6*0.05</f>
        <v>31274.850000000002</v>
      </c>
      <c r="F6" s="200">
        <f aca="true" t="shared" si="2" ref="F6:F33">D6+E6</f>
        <v>656771.85</v>
      </c>
      <c r="G6" s="188">
        <v>2303.958888888889</v>
      </c>
      <c r="H6" s="188">
        <v>4095.8244444444445</v>
      </c>
      <c r="I6" s="188">
        <v>6399.783333333333</v>
      </c>
      <c r="J6" s="188">
        <v>27647.506666666668</v>
      </c>
      <c r="K6" s="188">
        <v>49149.89333333333</v>
      </c>
      <c r="L6" s="188">
        <v>76797.4</v>
      </c>
      <c r="M6" s="188">
        <f aca="true" t="shared" si="3" ref="M6:M33">J6*0.05</f>
        <v>1382.3753333333334</v>
      </c>
      <c r="N6" s="206">
        <f aca="true" t="shared" si="4" ref="N6:N33">J6+M6</f>
        <v>29029.882</v>
      </c>
      <c r="O6" s="206">
        <f aca="true" t="shared" si="5" ref="O6:O33">K6*0.05</f>
        <v>2457.494666666667</v>
      </c>
      <c r="P6" s="206">
        <f aca="true" t="shared" si="6" ref="P6:P33">K6+O6</f>
        <v>51607.388</v>
      </c>
      <c r="Q6" s="206">
        <f aca="true" t="shared" si="7" ref="Q6:Q33">N6+P6</f>
        <v>80637.27</v>
      </c>
      <c r="R6" s="188">
        <v>16203</v>
      </c>
      <c r="S6" s="188">
        <v>194436</v>
      </c>
      <c r="T6" s="188">
        <f aca="true" t="shared" si="8" ref="T6:T33">S6*0.05</f>
        <v>9721.800000000001</v>
      </c>
      <c r="U6" s="206">
        <f aca="true" t="shared" si="9" ref="U6:U33">S6+T6</f>
        <v>204157.8</v>
      </c>
    </row>
    <row r="7" spans="1:21" ht="21">
      <c r="A7" s="35">
        <v>3</v>
      </c>
      <c r="B7" s="29" t="s">
        <v>22</v>
      </c>
      <c r="C7" s="188">
        <f t="shared" si="0"/>
        <v>71973.58333333333</v>
      </c>
      <c r="D7" s="189">
        <v>863683</v>
      </c>
      <c r="E7" s="189">
        <f t="shared" si="1"/>
        <v>43184.15</v>
      </c>
      <c r="F7" s="200">
        <f t="shared" si="2"/>
        <v>906867.15</v>
      </c>
      <c r="G7" s="188">
        <v>4716.4222222222215</v>
      </c>
      <c r="H7" s="188">
        <v>330.4055555555555</v>
      </c>
      <c r="I7" s="188">
        <v>5046.827777777777</v>
      </c>
      <c r="J7" s="188">
        <v>56597.06666666666</v>
      </c>
      <c r="K7" s="188">
        <v>3964.866666666666</v>
      </c>
      <c r="L7" s="188">
        <v>60561.93333333333</v>
      </c>
      <c r="M7" s="188">
        <f t="shared" si="3"/>
        <v>2829.853333333333</v>
      </c>
      <c r="N7" s="206">
        <f t="shared" si="4"/>
        <v>59426.91999999999</v>
      </c>
      <c r="O7" s="206">
        <f t="shared" si="5"/>
        <v>198.2433333333333</v>
      </c>
      <c r="P7" s="206">
        <f t="shared" si="6"/>
        <v>4163.109999999999</v>
      </c>
      <c r="Q7" s="206">
        <f t="shared" si="7"/>
        <v>63590.02999999999</v>
      </c>
      <c r="R7" s="188">
        <v>20405.9</v>
      </c>
      <c r="S7" s="188">
        <v>244870.8</v>
      </c>
      <c r="T7" s="188">
        <f t="shared" si="8"/>
        <v>12243.54</v>
      </c>
      <c r="U7" s="206">
        <f t="shared" si="9"/>
        <v>257114.34</v>
      </c>
    </row>
    <row r="8" spans="1:21" ht="21">
      <c r="A8" s="35">
        <v>4</v>
      </c>
      <c r="B8" s="29" t="s">
        <v>23</v>
      </c>
      <c r="C8" s="188">
        <f t="shared" si="0"/>
        <v>63141.833333333336</v>
      </c>
      <c r="D8" s="189">
        <v>757702</v>
      </c>
      <c r="E8" s="189">
        <f t="shared" si="1"/>
        <v>37885.1</v>
      </c>
      <c r="F8" s="200">
        <f t="shared" si="2"/>
        <v>795587.1</v>
      </c>
      <c r="G8" s="188">
        <v>4187.095555555556</v>
      </c>
      <c r="H8" s="188">
        <v>1127.7777777777778</v>
      </c>
      <c r="I8" s="188">
        <v>5314.873333333333</v>
      </c>
      <c r="J8" s="188">
        <v>50245.14666666667</v>
      </c>
      <c r="K8" s="188">
        <v>13533.333333333334</v>
      </c>
      <c r="L8" s="188">
        <v>63778.48</v>
      </c>
      <c r="M8" s="188">
        <f t="shared" si="3"/>
        <v>2512.2573333333335</v>
      </c>
      <c r="N8" s="206">
        <f t="shared" si="4"/>
        <v>52757.404</v>
      </c>
      <c r="O8" s="206">
        <f t="shared" si="5"/>
        <v>676.6666666666667</v>
      </c>
      <c r="P8" s="206">
        <f t="shared" si="6"/>
        <v>14210</v>
      </c>
      <c r="Q8" s="206">
        <f t="shared" si="7"/>
        <v>66967.40400000001</v>
      </c>
      <c r="R8" s="188">
        <v>19775.7</v>
      </c>
      <c r="S8" s="188">
        <v>237308.4</v>
      </c>
      <c r="T8" s="188">
        <f t="shared" si="8"/>
        <v>11865.42</v>
      </c>
      <c r="U8" s="206">
        <f t="shared" si="9"/>
        <v>249173.82</v>
      </c>
    </row>
    <row r="9" spans="1:21" ht="21">
      <c r="A9" s="35">
        <v>5</v>
      </c>
      <c r="B9" s="29" t="s">
        <v>24</v>
      </c>
      <c r="C9" s="188">
        <f t="shared" si="0"/>
        <v>46985.333333333336</v>
      </c>
      <c r="D9" s="189">
        <v>563824</v>
      </c>
      <c r="E9" s="189">
        <f t="shared" si="1"/>
        <v>28191.2</v>
      </c>
      <c r="F9" s="200">
        <f t="shared" si="2"/>
        <v>592015.2</v>
      </c>
      <c r="G9" s="188">
        <v>3389.116666666667</v>
      </c>
      <c r="H9" s="188">
        <v>1705.52</v>
      </c>
      <c r="I9" s="188">
        <v>5094.636666666666</v>
      </c>
      <c r="J9" s="188">
        <v>40669.4</v>
      </c>
      <c r="K9" s="188">
        <v>20466.24</v>
      </c>
      <c r="L9" s="188">
        <v>61135.64</v>
      </c>
      <c r="M9" s="188">
        <f t="shared" si="3"/>
        <v>2033.4700000000003</v>
      </c>
      <c r="N9" s="206">
        <f t="shared" si="4"/>
        <v>42702.87</v>
      </c>
      <c r="O9" s="206">
        <f t="shared" si="5"/>
        <v>1023.3120000000001</v>
      </c>
      <c r="P9" s="206">
        <f t="shared" si="6"/>
        <v>21489.552000000003</v>
      </c>
      <c r="Q9" s="206">
        <f t="shared" si="7"/>
        <v>64192.422000000006</v>
      </c>
      <c r="R9" s="188">
        <v>11505.6</v>
      </c>
      <c r="S9" s="188">
        <v>138067.2</v>
      </c>
      <c r="T9" s="188">
        <f t="shared" si="8"/>
        <v>6903.360000000001</v>
      </c>
      <c r="U9" s="206">
        <f t="shared" si="9"/>
        <v>144970.56</v>
      </c>
    </row>
    <row r="10" spans="1:21" ht="21">
      <c r="A10" s="35">
        <v>6</v>
      </c>
      <c r="B10" s="29" t="s">
        <v>25</v>
      </c>
      <c r="C10" s="188">
        <f t="shared" si="0"/>
        <v>17461</v>
      </c>
      <c r="D10" s="189">
        <v>209532</v>
      </c>
      <c r="E10" s="189">
        <f t="shared" si="1"/>
        <v>10476.6</v>
      </c>
      <c r="F10" s="200">
        <f t="shared" si="2"/>
        <v>220008.6</v>
      </c>
      <c r="G10" s="188">
        <v>1407.9177777777777</v>
      </c>
      <c r="H10" s="188">
        <v>912.2888888888888</v>
      </c>
      <c r="I10" s="188">
        <v>2320.2066666666665</v>
      </c>
      <c r="J10" s="188">
        <v>16895.013333333332</v>
      </c>
      <c r="K10" s="188">
        <v>10947.466666666665</v>
      </c>
      <c r="L10" s="188">
        <v>27842.48</v>
      </c>
      <c r="M10" s="188">
        <f t="shared" si="3"/>
        <v>844.7506666666667</v>
      </c>
      <c r="N10" s="206">
        <f t="shared" si="4"/>
        <v>17739.764</v>
      </c>
      <c r="O10" s="206">
        <f t="shared" si="5"/>
        <v>547.3733333333333</v>
      </c>
      <c r="P10" s="206">
        <f t="shared" si="6"/>
        <v>11494.839999999998</v>
      </c>
      <c r="Q10" s="206">
        <f t="shared" si="7"/>
        <v>29234.604</v>
      </c>
      <c r="R10" s="188">
        <v>3534.1</v>
      </c>
      <c r="S10" s="188">
        <v>42409.2</v>
      </c>
      <c r="T10" s="188">
        <f t="shared" si="8"/>
        <v>2120.46</v>
      </c>
      <c r="U10" s="206">
        <f t="shared" si="9"/>
        <v>44529.659999999996</v>
      </c>
    </row>
    <row r="11" spans="1:21" ht="21">
      <c r="A11" s="35">
        <v>7</v>
      </c>
      <c r="B11" s="29" t="s">
        <v>26</v>
      </c>
      <c r="C11" s="188">
        <f aca="true" t="shared" si="10" ref="C11:C33">D11/12</f>
        <v>22968.25</v>
      </c>
      <c r="D11" s="189">
        <v>275619</v>
      </c>
      <c r="E11" s="189">
        <f t="shared" si="1"/>
        <v>13780.95</v>
      </c>
      <c r="F11" s="200">
        <f t="shared" si="2"/>
        <v>289399.95</v>
      </c>
      <c r="G11" s="188">
        <v>2032.1255555555554</v>
      </c>
      <c r="H11" s="188">
        <v>106.77777777777777</v>
      </c>
      <c r="I11" s="188">
        <v>2138.903333333333</v>
      </c>
      <c r="J11" s="188">
        <v>24385.506666666664</v>
      </c>
      <c r="K11" s="188">
        <v>1281.3333333333333</v>
      </c>
      <c r="L11" s="188">
        <v>25666.84</v>
      </c>
      <c r="M11" s="188">
        <f t="shared" si="3"/>
        <v>1219.2753333333333</v>
      </c>
      <c r="N11" s="206">
        <f t="shared" si="4"/>
        <v>25604.782</v>
      </c>
      <c r="O11" s="206">
        <f t="shared" si="5"/>
        <v>64.06666666666666</v>
      </c>
      <c r="P11" s="206">
        <f t="shared" si="6"/>
        <v>1345.3999999999999</v>
      </c>
      <c r="Q11" s="206">
        <f t="shared" si="7"/>
        <v>26950.182</v>
      </c>
      <c r="R11" s="188">
        <v>5552</v>
      </c>
      <c r="S11" s="188">
        <v>66624</v>
      </c>
      <c r="T11" s="188">
        <f t="shared" si="8"/>
        <v>3331.2000000000003</v>
      </c>
      <c r="U11" s="206">
        <f t="shared" si="9"/>
        <v>69955.2</v>
      </c>
    </row>
    <row r="12" spans="1:21" ht="21">
      <c r="A12" s="35">
        <v>8</v>
      </c>
      <c r="B12" s="29" t="s">
        <v>27</v>
      </c>
      <c r="C12" s="188">
        <f t="shared" si="10"/>
        <v>55602.833333333336</v>
      </c>
      <c r="D12" s="189">
        <v>667234</v>
      </c>
      <c r="E12" s="189">
        <f t="shared" si="1"/>
        <v>33361.700000000004</v>
      </c>
      <c r="F12" s="200">
        <f t="shared" si="2"/>
        <v>700595.7</v>
      </c>
      <c r="G12" s="188">
        <v>4488.834444444445</v>
      </c>
      <c r="H12" s="188">
        <v>5.666666666666667</v>
      </c>
      <c r="I12" s="188">
        <v>4494.501111111112</v>
      </c>
      <c r="J12" s="188">
        <v>53866.013333333336</v>
      </c>
      <c r="K12" s="188">
        <v>68</v>
      </c>
      <c r="L12" s="188">
        <v>53934.013333333336</v>
      </c>
      <c r="M12" s="188">
        <f t="shared" si="3"/>
        <v>2693.300666666667</v>
      </c>
      <c r="N12" s="206">
        <f t="shared" si="4"/>
        <v>56559.314000000006</v>
      </c>
      <c r="O12" s="206">
        <f t="shared" si="5"/>
        <v>3.4000000000000004</v>
      </c>
      <c r="P12" s="206">
        <f t="shared" si="6"/>
        <v>71.4</v>
      </c>
      <c r="Q12" s="206">
        <f t="shared" si="7"/>
        <v>56630.71400000001</v>
      </c>
      <c r="R12" s="188">
        <v>26117.5</v>
      </c>
      <c r="S12" s="188">
        <v>313410</v>
      </c>
      <c r="T12" s="188">
        <f t="shared" si="8"/>
        <v>15670.5</v>
      </c>
      <c r="U12" s="206">
        <f t="shared" si="9"/>
        <v>329080.5</v>
      </c>
    </row>
    <row r="13" spans="1:21" ht="21">
      <c r="A13" s="35">
        <v>9</v>
      </c>
      <c r="B13" s="29" t="s">
        <v>28</v>
      </c>
      <c r="C13" s="188">
        <f t="shared" si="10"/>
        <v>19125.75</v>
      </c>
      <c r="D13" s="189">
        <v>229509</v>
      </c>
      <c r="E13" s="189">
        <f t="shared" si="1"/>
        <v>11475.45</v>
      </c>
      <c r="F13" s="200">
        <f t="shared" si="2"/>
        <v>240984.45</v>
      </c>
      <c r="G13" s="188">
        <v>5088.51</v>
      </c>
      <c r="H13" s="188">
        <v>66.66666666666667</v>
      </c>
      <c r="I13" s="188">
        <v>5155.176666666666</v>
      </c>
      <c r="J13" s="188">
        <v>61062.12</v>
      </c>
      <c r="K13" s="188">
        <v>800</v>
      </c>
      <c r="L13" s="188">
        <v>61862.12</v>
      </c>
      <c r="M13" s="188">
        <f t="shared" si="3"/>
        <v>3053.106</v>
      </c>
      <c r="N13" s="206">
        <f t="shared" si="4"/>
        <v>64115.226</v>
      </c>
      <c r="O13" s="206">
        <f t="shared" si="5"/>
        <v>40</v>
      </c>
      <c r="P13" s="206">
        <f t="shared" si="6"/>
        <v>840</v>
      </c>
      <c r="Q13" s="206">
        <f t="shared" si="7"/>
        <v>64955.226</v>
      </c>
      <c r="R13" s="188">
        <v>9703.4</v>
      </c>
      <c r="S13" s="188">
        <v>116440.8</v>
      </c>
      <c r="T13" s="188">
        <f t="shared" si="8"/>
        <v>5822.040000000001</v>
      </c>
      <c r="U13" s="206">
        <f t="shared" si="9"/>
        <v>122262.84</v>
      </c>
    </row>
    <row r="14" spans="1:21" ht="21">
      <c r="A14" s="35">
        <v>10</v>
      </c>
      <c r="B14" s="29" t="s">
        <v>29</v>
      </c>
      <c r="C14" s="188">
        <f t="shared" si="10"/>
        <v>15462.583333333334</v>
      </c>
      <c r="D14" s="189">
        <v>185551</v>
      </c>
      <c r="E14" s="189">
        <f t="shared" si="1"/>
        <v>9277.550000000001</v>
      </c>
      <c r="F14" s="200">
        <f t="shared" si="2"/>
        <v>194828.55</v>
      </c>
      <c r="G14" s="188">
        <v>2669.894444444444</v>
      </c>
      <c r="H14" s="188">
        <v>68.88888888888889</v>
      </c>
      <c r="I14" s="188">
        <v>2738.783333333333</v>
      </c>
      <c r="J14" s="188">
        <v>32038.73333333333</v>
      </c>
      <c r="K14" s="188">
        <v>826.6666666666666</v>
      </c>
      <c r="L14" s="188">
        <v>32865.4</v>
      </c>
      <c r="M14" s="188">
        <f t="shared" si="3"/>
        <v>1601.9366666666665</v>
      </c>
      <c r="N14" s="206">
        <f t="shared" si="4"/>
        <v>33640.67</v>
      </c>
      <c r="O14" s="206">
        <f t="shared" si="5"/>
        <v>41.333333333333336</v>
      </c>
      <c r="P14" s="206">
        <f t="shared" si="6"/>
        <v>868</v>
      </c>
      <c r="Q14" s="206">
        <f t="shared" si="7"/>
        <v>34508.67</v>
      </c>
      <c r="R14" s="188">
        <v>444</v>
      </c>
      <c r="S14" s="188">
        <v>5328</v>
      </c>
      <c r="T14" s="188">
        <f t="shared" si="8"/>
        <v>266.40000000000003</v>
      </c>
      <c r="U14" s="206">
        <f t="shared" si="9"/>
        <v>5594.4</v>
      </c>
    </row>
    <row r="15" spans="1:21" ht="21">
      <c r="A15" s="35">
        <v>11</v>
      </c>
      <c r="B15" s="29" t="s">
        <v>30</v>
      </c>
      <c r="C15" s="188">
        <f t="shared" si="10"/>
        <v>10046.25</v>
      </c>
      <c r="D15" s="189">
        <v>120555</v>
      </c>
      <c r="E15" s="189">
        <f t="shared" si="1"/>
        <v>6027.75</v>
      </c>
      <c r="F15" s="200">
        <f t="shared" si="2"/>
        <v>126582.75</v>
      </c>
      <c r="G15" s="188">
        <v>874.2577777777777</v>
      </c>
      <c r="H15" s="188">
        <v>0</v>
      </c>
      <c r="I15" s="188">
        <v>874.2577777777777</v>
      </c>
      <c r="J15" s="188">
        <v>10491.093333333332</v>
      </c>
      <c r="K15" s="188">
        <v>0</v>
      </c>
      <c r="L15" s="188">
        <v>10491.093333333332</v>
      </c>
      <c r="M15" s="188">
        <f t="shared" si="3"/>
        <v>524.5546666666667</v>
      </c>
      <c r="N15" s="206">
        <f t="shared" si="4"/>
        <v>11015.648</v>
      </c>
      <c r="O15" s="206">
        <f t="shared" si="5"/>
        <v>0</v>
      </c>
      <c r="P15" s="206">
        <f t="shared" si="6"/>
        <v>0</v>
      </c>
      <c r="Q15" s="206">
        <f t="shared" si="7"/>
        <v>11015.648</v>
      </c>
      <c r="R15" s="188">
        <v>2580.6</v>
      </c>
      <c r="S15" s="188">
        <v>30967.2</v>
      </c>
      <c r="T15" s="188">
        <f t="shared" si="8"/>
        <v>1548.3600000000001</v>
      </c>
      <c r="U15" s="206">
        <f t="shared" si="9"/>
        <v>32515.56</v>
      </c>
    </row>
    <row r="16" spans="1:21" ht="21">
      <c r="A16" s="35">
        <v>12</v>
      </c>
      <c r="B16" s="29" t="s">
        <v>31</v>
      </c>
      <c r="C16" s="188">
        <f t="shared" si="10"/>
        <v>53840.583333333336</v>
      </c>
      <c r="D16" s="189">
        <v>646087</v>
      </c>
      <c r="E16" s="189">
        <f t="shared" si="1"/>
        <v>32304.350000000002</v>
      </c>
      <c r="F16" s="200">
        <f t="shared" si="2"/>
        <v>678391.35</v>
      </c>
      <c r="G16" s="188">
        <v>3892.8577777777778</v>
      </c>
      <c r="H16" s="188">
        <v>118.77777777777767</v>
      </c>
      <c r="I16" s="188">
        <v>4011.6355555555556</v>
      </c>
      <c r="J16" s="188">
        <v>46714.293333333335</v>
      </c>
      <c r="K16" s="188">
        <v>1425.3333333333321</v>
      </c>
      <c r="L16" s="188">
        <v>48139.62666666666</v>
      </c>
      <c r="M16" s="188">
        <f t="shared" si="3"/>
        <v>2335.7146666666667</v>
      </c>
      <c r="N16" s="206">
        <f t="shared" si="4"/>
        <v>49050.008</v>
      </c>
      <c r="O16" s="206">
        <f t="shared" si="5"/>
        <v>71.26666666666661</v>
      </c>
      <c r="P16" s="206">
        <f t="shared" si="6"/>
        <v>1496.5999999999988</v>
      </c>
      <c r="Q16" s="206">
        <f t="shared" si="7"/>
        <v>50546.608</v>
      </c>
      <c r="R16" s="188">
        <v>17096.1</v>
      </c>
      <c r="S16" s="188">
        <v>205153.2</v>
      </c>
      <c r="T16" s="188">
        <f t="shared" si="8"/>
        <v>10257.660000000002</v>
      </c>
      <c r="U16" s="206">
        <f t="shared" si="9"/>
        <v>215410.86000000002</v>
      </c>
    </row>
    <row r="17" spans="1:21" ht="21">
      <c r="A17" s="35">
        <v>13</v>
      </c>
      <c r="B17" s="29" t="s">
        <v>32</v>
      </c>
      <c r="C17" s="188">
        <f t="shared" si="10"/>
        <v>14870.75</v>
      </c>
      <c r="D17" s="189">
        <v>178449</v>
      </c>
      <c r="E17" s="189">
        <f t="shared" si="1"/>
        <v>8922.45</v>
      </c>
      <c r="F17" s="200">
        <f t="shared" si="2"/>
        <v>187371.45</v>
      </c>
      <c r="G17" s="188">
        <v>2562.9011111111113</v>
      </c>
      <c r="H17" s="188">
        <v>0</v>
      </c>
      <c r="I17" s="188">
        <v>2562.9011111111113</v>
      </c>
      <c r="J17" s="188">
        <v>30754.813333333335</v>
      </c>
      <c r="K17" s="188">
        <v>0</v>
      </c>
      <c r="L17" s="188">
        <v>30754.813333333335</v>
      </c>
      <c r="M17" s="188">
        <f t="shared" si="3"/>
        <v>1537.7406666666668</v>
      </c>
      <c r="N17" s="206">
        <f t="shared" si="4"/>
        <v>32292.554000000004</v>
      </c>
      <c r="O17" s="206">
        <f t="shared" si="5"/>
        <v>0</v>
      </c>
      <c r="P17" s="206">
        <f t="shared" si="6"/>
        <v>0</v>
      </c>
      <c r="Q17" s="206">
        <f t="shared" si="7"/>
        <v>32292.554000000004</v>
      </c>
      <c r="R17" s="188">
        <v>2391.2</v>
      </c>
      <c r="S17" s="188">
        <v>28694.4</v>
      </c>
      <c r="T17" s="188">
        <f t="shared" si="8"/>
        <v>1434.7200000000003</v>
      </c>
      <c r="U17" s="206">
        <f t="shared" si="9"/>
        <v>30129.120000000003</v>
      </c>
    </row>
    <row r="18" spans="1:21" ht="21">
      <c r="A18" s="35">
        <v>14</v>
      </c>
      <c r="B18" s="29" t="s">
        <v>33</v>
      </c>
      <c r="C18" s="188">
        <f t="shared" si="10"/>
        <v>31878.083333333332</v>
      </c>
      <c r="D18" s="189">
        <v>382537</v>
      </c>
      <c r="E18" s="189">
        <f t="shared" si="1"/>
        <v>19126.850000000002</v>
      </c>
      <c r="F18" s="200">
        <f t="shared" si="2"/>
        <v>401663.85</v>
      </c>
      <c r="G18" s="188">
        <v>2098.061111111111</v>
      </c>
      <c r="H18" s="188">
        <v>244.33333333333334</v>
      </c>
      <c r="I18" s="188">
        <v>2342.3944444444446</v>
      </c>
      <c r="J18" s="188">
        <v>25176.733333333334</v>
      </c>
      <c r="K18" s="188">
        <v>2932</v>
      </c>
      <c r="L18" s="188">
        <v>28108.733333333334</v>
      </c>
      <c r="M18" s="188">
        <f t="shared" si="3"/>
        <v>1258.8366666666668</v>
      </c>
      <c r="N18" s="206">
        <f t="shared" si="4"/>
        <v>26435.57</v>
      </c>
      <c r="O18" s="206">
        <f t="shared" si="5"/>
        <v>146.6</v>
      </c>
      <c r="P18" s="206">
        <f t="shared" si="6"/>
        <v>3078.6</v>
      </c>
      <c r="Q18" s="206">
        <f t="shared" si="7"/>
        <v>29514.17</v>
      </c>
      <c r="R18" s="188">
        <v>9620.9</v>
      </c>
      <c r="S18" s="188">
        <v>115450.8</v>
      </c>
      <c r="T18" s="188">
        <f t="shared" si="8"/>
        <v>5772.540000000001</v>
      </c>
      <c r="U18" s="206">
        <f t="shared" si="9"/>
        <v>121223.34</v>
      </c>
    </row>
    <row r="19" spans="1:21" ht="21">
      <c r="A19" s="35">
        <v>15</v>
      </c>
      <c r="B19" s="29" t="s">
        <v>34</v>
      </c>
      <c r="C19" s="188">
        <f t="shared" si="10"/>
        <v>25437.75</v>
      </c>
      <c r="D19" s="189">
        <v>305253</v>
      </c>
      <c r="E19" s="189">
        <f t="shared" si="1"/>
        <v>15262.650000000001</v>
      </c>
      <c r="F19" s="200">
        <f t="shared" si="2"/>
        <v>320515.65</v>
      </c>
      <c r="G19" s="188">
        <v>3198.2322222222224</v>
      </c>
      <c r="H19" s="188">
        <v>70.22222222222223</v>
      </c>
      <c r="I19" s="188">
        <v>3268.4544444444446</v>
      </c>
      <c r="J19" s="188">
        <v>38378.78666666667</v>
      </c>
      <c r="K19" s="188">
        <v>842.6666666666667</v>
      </c>
      <c r="L19" s="188">
        <v>39221.45333333333</v>
      </c>
      <c r="M19" s="188">
        <f t="shared" si="3"/>
        <v>1918.9393333333335</v>
      </c>
      <c r="N19" s="206">
        <f t="shared" si="4"/>
        <v>40297.726</v>
      </c>
      <c r="O19" s="206">
        <f t="shared" si="5"/>
        <v>42.13333333333334</v>
      </c>
      <c r="P19" s="206">
        <f t="shared" si="6"/>
        <v>884.8000000000001</v>
      </c>
      <c r="Q19" s="206">
        <f t="shared" si="7"/>
        <v>41182.526000000005</v>
      </c>
      <c r="R19" s="188">
        <v>7452.9</v>
      </c>
      <c r="S19" s="188">
        <v>89434.8</v>
      </c>
      <c r="T19" s="188">
        <f t="shared" si="8"/>
        <v>4471.740000000001</v>
      </c>
      <c r="U19" s="206">
        <f t="shared" si="9"/>
        <v>93906.54000000001</v>
      </c>
    </row>
    <row r="20" spans="1:21" ht="21">
      <c r="A20" s="35">
        <v>16</v>
      </c>
      <c r="B20" s="29" t="s">
        <v>35</v>
      </c>
      <c r="C20" s="188">
        <f t="shared" si="10"/>
        <v>42140.25</v>
      </c>
      <c r="D20" s="189">
        <v>505683</v>
      </c>
      <c r="E20" s="189">
        <f t="shared" si="1"/>
        <v>25284.15</v>
      </c>
      <c r="F20" s="200">
        <f t="shared" si="2"/>
        <v>530967.15</v>
      </c>
      <c r="G20" s="188">
        <v>3382.625555555556</v>
      </c>
      <c r="H20" s="188">
        <v>85.55555555555556</v>
      </c>
      <c r="I20" s="188">
        <v>3468.1811111111115</v>
      </c>
      <c r="J20" s="188">
        <v>40591.50666666667</v>
      </c>
      <c r="K20" s="188">
        <v>1026.6666666666667</v>
      </c>
      <c r="L20" s="188">
        <v>41618.17333333333</v>
      </c>
      <c r="M20" s="188">
        <f t="shared" si="3"/>
        <v>2029.5753333333334</v>
      </c>
      <c r="N20" s="206">
        <f t="shared" si="4"/>
        <v>42621.082</v>
      </c>
      <c r="O20" s="206">
        <f t="shared" si="5"/>
        <v>51.33333333333334</v>
      </c>
      <c r="P20" s="206">
        <f t="shared" si="6"/>
        <v>1078</v>
      </c>
      <c r="Q20" s="206">
        <f t="shared" si="7"/>
        <v>43699.082</v>
      </c>
      <c r="R20" s="188">
        <v>16593</v>
      </c>
      <c r="S20" s="188">
        <v>199116</v>
      </c>
      <c r="T20" s="188">
        <f t="shared" si="8"/>
        <v>9955.800000000001</v>
      </c>
      <c r="U20" s="206">
        <f t="shared" si="9"/>
        <v>209071.8</v>
      </c>
    </row>
    <row r="21" spans="1:21" ht="21">
      <c r="A21" s="35">
        <v>17</v>
      </c>
      <c r="B21" s="29" t="s">
        <v>36</v>
      </c>
      <c r="C21" s="188">
        <f t="shared" si="10"/>
        <v>30644</v>
      </c>
      <c r="D21" s="189">
        <v>367728</v>
      </c>
      <c r="E21" s="189">
        <f t="shared" si="1"/>
        <v>18386.4</v>
      </c>
      <c r="F21" s="200">
        <f t="shared" si="2"/>
        <v>386114.4</v>
      </c>
      <c r="G21" s="188">
        <v>3431.777777777778</v>
      </c>
      <c r="H21" s="188">
        <v>131.77777777777777</v>
      </c>
      <c r="I21" s="188">
        <v>3563.5555555555557</v>
      </c>
      <c r="J21" s="188">
        <v>41181.333333333336</v>
      </c>
      <c r="K21" s="188">
        <v>1581.3333333333333</v>
      </c>
      <c r="L21" s="188">
        <v>42762.66666666667</v>
      </c>
      <c r="M21" s="188">
        <f t="shared" si="3"/>
        <v>2059.066666666667</v>
      </c>
      <c r="N21" s="206">
        <f t="shared" si="4"/>
        <v>43240.4</v>
      </c>
      <c r="O21" s="206">
        <f t="shared" si="5"/>
        <v>79.06666666666666</v>
      </c>
      <c r="P21" s="206">
        <f t="shared" si="6"/>
        <v>1660.3999999999999</v>
      </c>
      <c r="Q21" s="206">
        <f t="shared" si="7"/>
        <v>44900.8</v>
      </c>
      <c r="R21" s="188">
        <v>6097.5</v>
      </c>
      <c r="S21" s="188">
        <v>73170</v>
      </c>
      <c r="T21" s="188">
        <f t="shared" si="8"/>
        <v>3658.5</v>
      </c>
      <c r="U21" s="206">
        <f t="shared" si="9"/>
        <v>76828.5</v>
      </c>
    </row>
    <row r="22" spans="1:21" ht="21">
      <c r="A22" s="35">
        <v>18</v>
      </c>
      <c r="B22" s="29" t="s">
        <v>37</v>
      </c>
      <c r="C22" s="188">
        <f t="shared" si="10"/>
        <v>19293.833333333332</v>
      </c>
      <c r="D22" s="189">
        <v>231526</v>
      </c>
      <c r="E22" s="189">
        <f t="shared" si="1"/>
        <v>11576.300000000001</v>
      </c>
      <c r="F22" s="200">
        <f t="shared" si="2"/>
        <v>243102.3</v>
      </c>
      <c r="G22" s="188">
        <v>2878.9166666666665</v>
      </c>
      <c r="H22" s="188">
        <v>57.55555555555556</v>
      </c>
      <c r="I22" s="188">
        <v>2936.472222222222</v>
      </c>
      <c r="J22" s="188">
        <v>34547</v>
      </c>
      <c r="K22" s="188">
        <v>690.6666666666667</v>
      </c>
      <c r="L22" s="188">
        <v>35237.666666666664</v>
      </c>
      <c r="M22" s="188">
        <f t="shared" si="3"/>
        <v>1727.3500000000001</v>
      </c>
      <c r="N22" s="206">
        <f t="shared" si="4"/>
        <v>36274.35</v>
      </c>
      <c r="O22" s="206">
        <f t="shared" si="5"/>
        <v>34.53333333333334</v>
      </c>
      <c r="P22" s="206">
        <f t="shared" si="6"/>
        <v>725.2</v>
      </c>
      <c r="Q22" s="206">
        <f t="shared" si="7"/>
        <v>36999.549999999996</v>
      </c>
      <c r="R22" s="188">
        <v>3066.7</v>
      </c>
      <c r="S22" s="188">
        <v>36800.4</v>
      </c>
      <c r="T22" s="188">
        <f t="shared" si="8"/>
        <v>1840.0200000000002</v>
      </c>
      <c r="U22" s="206">
        <f t="shared" si="9"/>
        <v>38640.42</v>
      </c>
    </row>
    <row r="23" spans="1:21" ht="21">
      <c r="A23" s="35">
        <v>19</v>
      </c>
      <c r="B23" s="29" t="s">
        <v>38</v>
      </c>
      <c r="C23" s="188">
        <f t="shared" si="10"/>
        <v>7523</v>
      </c>
      <c r="D23" s="189">
        <v>90276</v>
      </c>
      <c r="E23" s="189">
        <f t="shared" si="1"/>
        <v>4513.8</v>
      </c>
      <c r="F23" s="200">
        <f t="shared" si="2"/>
        <v>94789.8</v>
      </c>
      <c r="G23" s="188">
        <v>800.7411111111111</v>
      </c>
      <c r="H23" s="188">
        <v>0</v>
      </c>
      <c r="I23" s="188">
        <v>800.7411111111111</v>
      </c>
      <c r="J23" s="188">
        <v>9608.893333333333</v>
      </c>
      <c r="K23" s="188">
        <v>0</v>
      </c>
      <c r="L23" s="188">
        <v>9608.893333333333</v>
      </c>
      <c r="M23" s="188">
        <f t="shared" si="3"/>
        <v>480.4446666666667</v>
      </c>
      <c r="N23" s="206">
        <f t="shared" si="4"/>
        <v>10089.338</v>
      </c>
      <c r="O23" s="206">
        <f t="shared" si="5"/>
        <v>0</v>
      </c>
      <c r="P23" s="206">
        <f t="shared" si="6"/>
        <v>0</v>
      </c>
      <c r="Q23" s="206">
        <f t="shared" si="7"/>
        <v>10089.338</v>
      </c>
      <c r="R23" s="188">
        <v>1690</v>
      </c>
      <c r="S23" s="188">
        <v>20280</v>
      </c>
      <c r="T23" s="188">
        <f t="shared" si="8"/>
        <v>1014</v>
      </c>
      <c r="U23" s="206">
        <f t="shared" si="9"/>
        <v>21294</v>
      </c>
    </row>
    <row r="24" spans="1:21" ht="21">
      <c r="A24" s="35">
        <v>20</v>
      </c>
      <c r="B24" s="29" t="s">
        <v>39</v>
      </c>
      <c r="C24" s="188">
        <f t="shared" si="10"/>
        <v>13793.583333333334</v>
      </c>
      <c r="D24" s="189">
        <v>165523</v>
      </c>
      <c r="E24" s="189">
        <f t="shared" si="1"/>
        <v>8276.15</v>
      </c>
      <c r="F24" s="200">
        <f t="shared" si="2"/>
        <v>173799.15</v>
      </c>
      <c r="G24" s="188">
        <v>1649.7977777777778</v>
      </c>
      <c r="H24" s="188">
        <v>245.55555555555554</v>
      </c>
      <c r="I24" s="188">
        <v>1895.3533333333335</v>
      </c>
      <c r="J24" s="188">
        <v>19797.573333333334</v>
      </c>
      <c r="K24" s="188">
        <v>2946.6666666666665</v>
      </c>
      <c r="L24" s="188">
        <v>22744.24</v>
      </c>
      <c r="M24" s="188">
        <f t="shared" si="3"/>
        <v>989.8786666666667</v>
      </c>
      <c r="N24" s="206">
        <f t="shared" si="4"/>
        <v>20787.452</v>
      </c>
      <c r="O24" s="206">
        <f t="shared" si="5"/>
        <v>147.33333333333334</v>
      </c>
      <c r="P24" s="206">
        <f t="shared" si="6"/>
        <v>3094</v>
      </c>
      <c r="Q24" s="206">
        <f t="shared" si="7"/>
        <v>23881.452</v>
      </c>
      <c r="R24" s="188">
        <v>4983.3</v>
      </c>
      <c r="S24" s="188">
        <v>59799.6</v>
      </c>
      <c r="T24" s="188">
        <f t="shared" si="8"/>
        <v>2989.98</v>
      </c>
      <c r="U24" s="206">
        <f t="shared" si="9"/>
        <v>62789.58</v>
      </c>
    </row>
    <row r="25" spans="1:21" ht="21">
      <c r="A25" s="35">
        <v>21</v>
      </c>
      <c r="B25" s="29" t="s">
        <v>40</v>
      </c>
      <c r="C25" s="188">
        <f t="shared" si="10"/>
        <v>32129.25</v>
      </c>
      <c r="D25" s="189">
        <v>385551</v>
      </c>
      <c r="E25" s="189">
        <f t="shared" si="1"/>
        <v>19277.55</v>
      </c>
      <c r="F25" s="200">
        <f t="shared" si="2"/>
        <v>404828.55</v>
      </c>
      <c r="G25" s="188">
        <v>4074.4444444444443</v>
      </c>
      <c r="H25" s="188">
        <v>44.44444444444443</v>
      </c>
      <c r="I25" s="188">
        <v>4118.888888888889</v>
      </c>
      <c r="J25" s="188">
        <v>48893.33333333333</v>
      </c>
      <c r="K25" s="188">
        <v>533.3333333333331</v>
      </c>
      <c r="L25" s="188">
        <v>49426.666666666664</v>
      </c>
      <c r="M25" s="188">
        <f t="shared" si="3"/>
        <v>2444.6666666666665</v>
      </c>
      <c r="N25" s="206">
        <f t="shared" si="4"/>
        <v>51337.99999999999</v>
      </c>
      <c r="O25" s="206">
        <f t="shared" si="5"/>
        <v>26.666666666666657</v>
      </c>
      <c r="P25" s="206">
        <f t="shared" si="6"/>
        <v>559.9999999999998</v>
      </c>
      <c r="Q25" s="206">
        <f t="shared" si="7"/>
        <v>51897.99999999999</v>
      </c>
      <c r="R25" s="188">
        <v>7233.9</v>
      </c>
      <c r="S25" s="188">
        <v>86806.8</v>
      </c>
      <c r="T25" s="188">
        <f t="shared" si="8"/>
        <v>4340.34</v>
      </c>
      <c r="U25" s="206">
        <f t="shared" si="9"/>
        <v>91147.14</v>
      </c>
    </row>
    <row r="26" spans="1:21" ht="21">
      <c r="A26" s="35">
        <v>22</v>
      </c>
      <c r="B26" s="29" t="s">
        <v>41</v>
      </c>
      <c r="C26" s="188">
        <f t="shared" si="10"/>
        <v>28748.166666666668</v>
      </c>
      <c r="D26" s="189">
        <v>344978</v>
      </c>
      <c r="E26" s="189">
        <f t="shared" si="1"/>
        <v>17248.9</v>
      </c>
      <c r="F26" s="200">
        <f t="shared" si="2"/>
        <v>362226.9</v>
      </c>
      <c r="G26" s="188">
        <v>3452.081111111111</v>
      </c>
      <c r="H26" s="188">
        <v>93.33333333333333</v>
      </c>
      <c r="I26" s="188">
        <v>3545.4144444444446</v>
      </c>
      <c r="J26" s="188">
        <v>41424.973333333335</v>
      </c>
      <c r="K26" s="188">
        <v>1120</v>
      </c>
      <c r="L26" s="188">
        <v>42544.973333333335</v>
      </c>
      <c r="M26" s="188">
        <f t="shared" si="3"/>
        <v>2071.248666666667</v>
      </c>
      <c r="N26" s="206">
        <f t="shared" si="4"/>
        <v>43496.222</v>
      </c>
      <c r="O26" s="206">
        <f t="shared" si="5"/>
        <v>56</v>
      </c>
      <c r="P26" s="206">
        <f t="shared" si="6"/>
        <v>1176</v>
      </c>
      <c r="Q26" s="206">
        <f t="shared" si="7"/>
        <v>44672.222</v>
      </c>
      <c r="R26" s="188">
        <v>3553.6</v>
      </c>
      <c r="S26" s="188">
        <v>42643.2</v>
      </c>
      <c r="T26" s="188">
        <f t="shared" si="8"/>
        <v>2132.16</v>
      </c>
      <c r="U26" s="206">
        <f t="shared" si="9"/>
        <v>44775.36</v>
      </c>
    </row>
    <row r="27" spans="1:21" ht="21">
      <c r="A27" s="35">
        <v>23</v>
      </c>
      <c r="B27" s="29" t="s">
        <v>42</v>
      </c>
      <c r="C27" s="188">
        <f t="shared" si="10"/>
        <v>16704.75</v>
      </c>
      <c r="D27" s="189">
        <v>200457</v>
      </c>
      <c r="E27" s="189">
        <f t="shared" si="1"/>
        <v>10022.85</v>
      </c>
      <c r="F27" s="200">
        <f t="shared" si="2"/>
        <v>210479.85</v>
      </c>
      <c r="G27" s="188">
        <v>2453.1411111111106</v>
      </c>
      <c r="H27" s="188">
        <v>148.47222222222223</v>
      </c>
      <c r="I27" s="188">
        <v>2601.613333333333</v>
      </c>
      <c r="J27" s="188">
        <v>29437.69333333333</v>
      </c>
      <c r="K27" s="188">
        <v>1781.6666666666667</v>
      </c>
      <c r="L27" s="188">
        <v>31219.36</v>
      </c>
      <c r="M27" s="188">
        <f t="shared" si="3"/>
        <v>1471.8846666666666</v>
      </c>
      <c r="N27" s="206">
        <f t="shared" si="4"/>
        <v>30909.577999999994</v>
      </c>
      <c r="O27" s="206">
        <f t="shared" si="5"/>
        <v>89.08333333333334</v>
      </c>
      <c r="P27" s="206">
        <f t="shared" si="6"/>
        <v>1870.75</v>
      </c>
      <c r="Q27" s="206">
        <f t="shared" si="7"/>
        <v>32780.327999999994</v>
      </c>
      <c r="R27" s="188">
        <v>1157.1</v>
      </c>
      <c r="S27" s="188">
        <v>13885.2</v>
      </c>
      <c r="T27" s="188">
        <f t="shared" si="8"/>
        <v>694.2600000000001</v>
      </c>
      <c r="U27" s="206">
        <f t="shared" si="9"/>
        <v>14579.460000000001</v>
      </c>
    </row>
    <row r="28" spans="1:21" ht="21">
      <c r="A28" s="35">
        <v>24</v>
      </c>
      <c r="B28" s="29" t="s">
        <v>43</v>
      </c>
      <c r="C28" s="188">
        <f t="shared" si="10"/>
        <v>5250.583333333333</v>
      </c>
      <c r="D28" s="189">
        <v>63007</v>
      </c>
      <c r="E28" s="189">
        <f t="shared" si="1"/>
        <v>3150.3500000000004</v>
      </c>
      <c r="F28" s="200">
        <f t="shared" si="2"/>
        <v>66157.35</v>
      </c>
      <c r="G28" s="188">
        <v>908.9211111111111</v>
      </c>
      <c r="H28" s="188">
        <v>54.888888888888914</v>
      </c>
      <c r="I28" s="188">
        <v>963.81</v>
      </c>
      <c r="J28" s="188">
        <v>10907.053333333333</v>
      </c>
      <c r="K28" s="188">
        <v>658.666666666667</v>
      </c>
      <c r="L28" s="188">
        <v>11565.72</v>
      </c>
      <c r="M28" s="188">
        <f t="shared" si="3"/>
        <v>545.3526666666667</v>
      </c>
      <c r="N28" s="206">
        <f t="shared" si="4"/>
        <v>11452.405999999999</v>
      </c>
      <c r="O28" s="206">
        <f t="shared" si="5"/>
        <v>32.93333333333335</v>
      </c>
      <c r="P28" s="206">
        <f t="shared" si="6"/>
        <v>691.6000000000004</v>
      </c>
      <c r="Q28" s="206">
        <f t="shared" si="7"/>
        <v>12144.006</v>
      </c>
      <c r="R28" s="188">
        <v>530.3</v>
      </c>
      <c r="S28" s="188">
        <v>6363.6</v>
      </c>
      <c r="T28" s="188">
        <f t="shared" si="8"/>
        <v>318.18000000000006</v>
      </c>
      <c r="U28" s="206">
        <f t="shared" si="9"/>
        <v>6681.780000000001</v>
      </c>
    </row>
    <row r="29" spans="1:21" ht="21">
      <c r="A29" s="35">
        <v>25</v>
      </c>
      <c r="B29" s="29" t="s">
        <v>44</v>
      </c>
      <c r="C29" s="188">
        <f t="shared" si="10"/>
        <v>27900.583333333332</v>
      </c>
      <c r="D29" s="189">
        <v>334807</v>
      </c>
      <c r="E29" s="189">
        <f t="shared" si="1"/>
        <v>16740.350000000002</v>
      </c>
      <c r="F29" s="200">
        <f t="shared" si="2"/>
        <v>351547.35</v>
      </c>
      <c r="G29" s="188">
        <v>2330.855555555556</v>
      </c>
      <c r="H29" s="188">
        <v>0</v>
      </c>
      <c r="I29" s="188">
        <v>2330.855555555556</v>
      </c>
      <c r="J29" s="188">
        <v>27970.26666666667</v>
      </c>
      <c r="K29" s="188">
        <v>0</v>
      </c>
      <c r="L29" s="188">
        <v>27970.26666666667</v>
      </c>
      <c r="M29" s="188">
        <f t="shared" si="3"/>
        <v>1398.5133333333335</v>
      </c>
      <c r="N29" s="206">
        <f t="shared" si="4"/>
        <v>29368.780000000002</v>
      </c>
      <c r="O29" s="206">
        <f t="shared" si="5"/>
        <v>0</v>
      </c>
      <c r="P29" s="206">
        <f t="shared" si="6"/>
        <v>0</v>
      </c>
      <c r="Q29" s="206">
        <f t="shared" si="7"/>
        <v>29368.780000000002</v>
      </c>
      <c r="R29" s="188">
        <v>6388.7</v>
      </c>
      <c r="S29" s="188">
        <v>76664.4</v>
      </c>
      <c r="T29" s="188">
        <f t="shared" si="8"/>
        <v>3833.22</v>
      </c>
      <c r="U29" s="206">
        <f t="shared" si="9"/>
        <v>80497.62</v>
      </c>
    </row>
    <row r="30" spans="1:21" ht="21">
      <c r="A30" s="35">
        <v>26</v>
      </c>
      <c r="B30" s="29" t="s">
        <v>45</v>
      </c>
      <c r="C30" s="188">
        <f t="shared" si="10"/>
        <v>24182.583333333332</v>
      </c>
      <c r="D30" s="189">
        <v>290191</v>
      </c>
      <c r="E30" s="189">
        <f t="shared" si="1"/>
        <v>14509.550000000001</v>
      </c>
      <c r="F30" s="200">
        <f t="shared" si="2"/>
        <v>304700.55</v>
      </c>
      <c r="G30" s="188">
        <v>3648.9588888888884</v>
      </c>
      <c r="H30" s="188">
        <v>88.22222222222214</v>
      </c>
      <c r="I30" s="188">
        <v>3737.1811111111106</v>
      </c>
      <c r="J30" s="188">
        <v>43787.50666666666</v>
      </c>
      <c r="K30" s="188">
        <v>1058.6666666666656</v>
      </c>
      <c r="L30" s="188">
        <v>44846.173333333325</v>
      </c>
      <c r="M30" s="188">
        <f t="shared" si="3"/>
        <v>2189.375333333333</v>
      </c>
      <c r="N30" s="206">
        <f t="shared" si="4"/>
        <v>45976.88199999999</v>
      </c>
      <c r="O30" s="206">
        <f t="shared" si="5"/>
        <v>52.93333333333328</v>
      </c>
      <c r="P30" s="206">
        <f t="shared" si="6"/>
        <v>1111.599999999999</v>
      </c>
      <c r="Q30" s="206">
        <f t="shared" si="7"/>
        <v>47088.48199999999</v>
      </c>
      <c r="R30" s="188">
        <v>7198.5</v>
      </c>
      <c r="S30" s="188">
        <v>86382</v>
      </c>
      <c r="T30" s="188">
        <f t="shared" si="8"/>
        <v>4319.1</v>
      </c>
      <c r="U30" s="206">
        <f t="shared" si="9"/>
        <v>90701.1</v>
      </c>
    </row>
    <row r="31" spans="1:21" ht="21">
      <c r="A31" s="35">
        <v>27</v>
      </c>
      <c r="B31" s="29" t="s">
        <v>46</v>
      </c>
      <c r="C31" s="188">
        <f t="shared" si="10"/>
        <v>16390.083333333332</v>
      </c>
      <c r="D31" s="189">
        <v>196681</v>
      </c>
      <c r="E31" s="189">
        <f t="shared" si="1"/>
        <v>9834.050000000001</v>
      </c>
      <c r="F31" s="200">
        <f t="shared" si="2"/>
        <v>206515.05</v>
      </c>
      <c r="G31" s="188">
        <v>1594.9211111111113</v>
      </c>
      <c r="H31" s="188">
        <v>44.44444444444444</v>
      </c>
      <c r="I31" s="188">
        <v>1639.3655555555556</v>
      </c>
      <c r="J31" s="188">
        <v>19139.053333333337</v>
      </c>
      <c r="K31" s="188">
        <v>533.3333333333333</v>
      </c>
      <c r="L31" s="188">
        <v>19672.38666666667</v>
      </c>
      <c r="M31" s="188">
        <f t="shared" si="3"/>
        <v>956.9526666666669</v>
      </c>
      <c r="N31" s="206">
        <f t="shared" si="4"/>
        <v>20096.006000000005</v>
      </c>
      <c r="O31" s="206">
        <f t="shared" si="5"/>
        <v>26.666666666666664</v>
      </c>
      <c r="P31" s="206">
        <f t="shared" si="6"/>
        <v>559.9999999999999</v>
      </c>
      <c r="Q31" s="206">
        <f t="shared" si="7"/>
        <v>20656.006000000005</v>
      </c>
      <c r="R31" s="188">
        <v>3847.1</v>
      </c>
      <c r="S31" s="188">
        <v>46165.2</v>
      </c>
      <c r="T31" s="188">
        <f t="shared" si="8"/>
        <v>2308.2599999999998</v>
      </c>
      <c r="U31" s="206">
        <f t="shared" si="9"/>
        <v>48473.46</v>
      </c>
    </row>
    <row r="32" spans="1:21" ht="21">
      <c r="A32" s="35">
        <v>28</v>
      </c>
      <c r="B32" s="29" t="s">
        <v>47</v>
      </c>
      <c r="C32" s="188">
        <f t="shared" si="10"/>
        <v>24056.333333333332</v>
      </c>
      <c r="D32" s="189">
        <v>288676</v>
      </c>
      <c r="E32" s="189">
        <f t="shared" si="1"/>
        <v>14433.800000000001</v>
      </c>
      <c r="F32" s="200">
        <f t="shared" si="2"/>
        <v>303109.8</v>
      </c>
      <c r="G32" s="188">
        <v>1837.0788888888887</v>
      </c>
      <c r="H32" s="188">
        <v>0</v>
      </c>
      <c r="I32" s="188">
        <v>1837.0788888888887</v>
      </c>
      <c r="J32" s="188">
        <v>22044.946666666663</v>
      </c>
      <c r="K32" s="188">
        <v>0</v>
      </c>
      <c r="L32" s="188">
        <v>22044.946666666663</v>
      </c>
      <c r="M32" s="188">
        <f t="shared" si="3"/>
        <v>1102.2473333333332</v>
      </c>
      <c r="N32" s="206">
        <f t="shared" si="4"/>
        <v>23147.193999999996</v>
      </c>
      <c r="O32" s="206">
        <f t="shared" si="5"/>
        <v>0</v>
      </c>
      <c r="P32" s="206">
        <f t="shared" si="6"/>
        <v>0</v>
      </c>
      <c r="Q32" s="206">
        <f t="shared" si="7"/>
        <v>23147.193999999996</v>
      </c>
      <c r="R32" s="188">
        <v>2046.3</v>
      </c>
      <c r="S32" s="188">
        <v>24555.6</v>
      </c>
      <c r="T32" s="188">
        <f t="shared" si="8"/>
        <v>1227.78</v>
      </c>
      <c r="U32" s="206">
        <f t="shared" si="9"/>
        <v>25783.379999999997</v>
      </c>
    </row>
    <row r="33" spans="1:21" ht="21">
      <c r="A33" s="36">
        <v>29</v>
      </c>
      <c r="B33" s="37" t="s">
        <v>48</v>
      </c>
      <c r="C33" s="193">
        <f t="shared" si="10"/>
        <v>15054.583333333334</v>
      </c>
      <c r="D33" s="191">
        <v>180655</v>
      </c>
      <c r="E33" s="192">
        <f t="shared" si="1"/>
        <v>9032.75</v>
      </c>
      <c r="F33" s="201">
        <f t="shared" si="2"/>
        <v>189687.75</v>
      </c>
      <c r="G33" s="190">
        <v>2932.841111111111</v>
      </c>
      <c r="H33" s="190">
        <v>307.77777777777777</v>
      </c>
      <c r="I33" s="190">
        <v>3240.6188888888887</v>
      </c>
      <c r="J33" s="190">
        <v>35194.09333333333</v>
      </c>
      <c r="K33" s="190">
        <v>3693.333333333333</v>
      </c>
      <c r="L33" s="190">
        <v>38887.426666666666</v>
      </c>
      <c r="M33" s="193">
        <f t="shared" si="3"/>
        <v>1759.7046666666665</v>
      </c>
      <c r="N33" s="207">
        <f t="shared" si="4"/>
        <v>36953.797999999995</v>
      </c>
      <c r="O33" s="207">
        <f t="shared" si="5"/>
        <v>184.66666666666666</v>
      </c>
      <c r="P33" s="207">
        <f t="shared" si="6"/>
        <v>3877.9999999999995</v>
      </c>
      <c r="Q33" s="207">
        <f t="shared" si="7"/>
        <v>40831.797999999995</v>
      </c>
      <c r="R33" s="190">
        <v>5448.2</v>
      </c>
      <c r="S33" s="190">
        <v>65378.4</v>
      </c>
      <c r="T33" s="193">
        <f t="shared" si="8"/>
        <v>3268.92</v>
      </c>
      <c r="U33" s="207">
        <f t="shared" si="9"/>
        <v>68647.32</v>
      </c>
    </row>
    <row r="34" spans="1:21" ht="26.25" customHeight="1">
      <c r="A34" s="4"/>
      <c r="B34" s="4" t="s">
        <v>49</v>
      </c>
      <c r="C34" s="5">
        <v>8473615</v>
      </c>
      <c r="D34" s="194">
        <v>10168338</v>
      </c>
      <c r="E34" s="194">
        <f>SUM(E5:E33)</f>
        <v>508416.3</v>
      </c>
      <c r="F34" s="202">
        <f>SUM(F5:F33)</f>
        <v>10676742.300000003</v>
      </c>
      <c r="G34" s="195">
        <v>85614.61</v>
      </c>
      <c r="H34" s="195">
        <v>16440.384444444444</v>
      </c>
      <c r="I34" s="195">
        <v>102054.99444444444</v>
      </c>
      <c r="J34" s="195">
        <v>1027375.32</v>
      </c>
      <c r="K34" s="195">
        <v>197284.61333333334</v>
      </c>
      <c r="L34" s="195">
        <v>1224659.9333333336</v>
      </c>
      <c r="M34" s="195">
        <f>SUM(M5:M33)</f>
        <v>51368.76599999999</v>
      </c>
      <c r="N34" s="208">
        <f>SUM(N5:N33)</f>
        <v>1078744.0860000001</v>
      </c>
      <c r="O34" s="208">
        <f>SUM(O5:O33)</f>
        <v>9864.230666666666</v>
      </c>
      <c r="P34" s="208">
        <f>SUM(P5:P33)</f>
        <v>207148.84399999998</v>
      </c>
      <c r="Q34" s="208">
        <f>SUM(Q5:Q33)</f>
        <v>1285892.9300000004</v>
      </c>
      <c r="R34" s="195">
        <v>237124.6</v>
      </c>
      <c r="S34" s="195">
        <v>2845495.2</v>
      </c>
      <c r="T34" s="195">
        <f>SUM(T5:T33)</f>
        <v>142274.76</v>
      </c>
      <c r="U34" s="208">
        <f>SUM(U5:U33)</f>
        <v>2987769.9599999995</v>
      </c>
    </row>
    <row r="37" ht="21">
      <c r="D37" s="196"/>
    </row>
  </sheetData>
  <sheetProtection/>
  <mergeCells count="7">
    <mergeCell ref="A1:U1"/>
    <mergeCell ref="R2:U2"/>
    <mergeCell ref="G3:I3"/>
    <mergeCell ref="J3:L3"/>
    <mergeCell ref="N3:Q3"/>
    <mergeCell ref="C2:F2"/>
    <mergeCell ref="G2:Q2"/>
  </mergeCells>
  <printOptions horizontalCentered="1"/>
  <pageMargins left="0.17" right="0.17" top="0.3" bottom="0.22" header="0.21" footer="0.17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2"/>
  <sheetViews>
    <sheetView zoomScale="90" zoomScaleNormal="90" zoomScalePageLayoutView="0" workbookViewId="0" topLeftCell="A1">
      <pane xSplit="2" ySplit="6" topLeftCell="C5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U7" sqref="U7"/>
    </sheetView>
  </sheetViews>
  <sheetFormatPr defaultColWidth="9.140625" defaultRowHeight="12.75"/>
  <cols>
    <col min="1" max="1" width="4.140625" style="0" customWidth="1"/>
    <col min="2" max="2" width="48.57421875" style="0" bestFit="1" customWidth="1"/>
    <col min="3" max="3" width="11.140625" style="0" bestFit="1" customWidth="1"/>
    <col min="4" max="4" width="10.8515625" style="0" customWidth="1"/>
    <col min="5" max="5" width="11.140625" style="0" bestFit="1" customWidth="1"/>
    <col min="6" max="6" width="13.8515625" style="0" customWidth="1"/>
    <col min="7" max="7" width="13.140625" style="0" customWidth="1"/>
    <col min="8" max="10" width="12.7109375" style="0" customWidth="1"/>
    <col min="11" max="11" width="11.140625" style="0" customWidth="1"/>
    <col min="12" max="12" width="15.57421875" style="0" customWidth="1"/>
    <col min="13" max="13" width="11.140625" style="0" bestFit="1" customWidth="1"/>
    <col min="14" max="14" width="12.00390625" style="0" bestFit="1" customWidth="1"/>
    <col min="15" max="15" width="11.140625" style="0" bestFit="1" customWidth="1"/>
    <col min="16" max="16" width="13.00390625" style="0" customWidth="1"/>
    <col min="17" max="17" width="16.8515625" style="0" customWidth="1"/>
    <col min="18" max="18" width="14.7109375" style="0" customWidth="1"/>
    <col min="19" max="19" width="15.140625" style="0" customWidth="1"/>
    <col min="20" max="20" width="15.28125" style="0" customWidth="1"/>
    <col min="21" max="21" width="13.57421875" style="0" customWidth="1"/>
    <col min="24" max="24" width="10.140625" style="0" bestFit="1" customWidth="1"/>
    <col min="27" max="27" width="10.140625" style="0" bestFit="1" customWidth="1"/>
    <col min="29" max="29" width="11.7109375" style="0" bestFit="1" customWidth="1"/>
  </cols>
  <sheetData>
    <row r="1" spans="1:21" s="273" customFormat="1" ht="26.25">
      <c r="A1" s="290" t="s">
        <v>222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</row>
    <row r="2" spans="1:21" s="273" customFormat="1" ht="26.25">
      <c r="A2" s="291" t="s">
        <v>495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</row>
    <row r="3" spans="1:21" ht="15.75" customHeight="1">
      <c r="A3" s="218" t="s">
        <v>53</v>
      </c>
      <c r="B3" s="218" t="s">
        <v>55</v>
      </c>
      <c r="C3" s="284" t="s">
        <v>2</v>
      </c>
      <c r="D3" s="285"/>
      <c r="E3" s="285"/>
      <c r="F3" s="285"/>
      <c r="G3" s="285"/>
      <c r="H3" s="285"/>
      <c r="I3" s="285"/>
      <c r="J3" s="285"/>
      <c r="K3" s="285"/>
      <c r="L3" s="286"/>
      <c r="M3" s="287" t="s">
        <v>10</v>
      </c>
      <c r="N3" s="288"/>
      <c r="O3" s="288"/>
      <c r="P3" s="288"/>
      <c r="Q3" s="288"/>
      <c r="R3" s="288"/>
      <c r="S3" s="288"/>
      <c r="T3" s="289"/>
      <c r="U3" s="218"/>
    </row>
    <row r="4" spans="1:21" ht="15.75" customHeight="1">
      <c r="A4" s="14" t="s">
        <v>54</v>
      </c>
      <c r="B4" s="14"/>
      <c r="C4" s="6" t="s">
        <v>3</v>
      </c>
      <c r="D4" s="6" t="s">
        <v>56</v>
      </c>
      <c r="E4" s="6" t="s">
        <v>5</v>
      </c>
      <c r="F4" s="6" t="s">
        <v>6</v>
      </c>
      <c r="G4" s="7" t="s">
        <v>8</v>
      </c>
      <c r="H4" s="212" t="s">
        <v>13</v>
      </c>
      <c r="I4" s="212" t="s">
        <v>50</v>
      </c>
      <c r="J4" s="212" t="s">
        <v>14</v>
      </c>
      <c r="K4" s="6" t="s">
        <v>9</v>
      </c>
      <c r="L4" s="6" t="s">
        <v>17</v>
      </c>
      <c r="M4" s="240" t="s">
        <v>11</v>
      </c>
      <c r="N4" s="283"/>
      <c r="O4" s="283"/>
      <c r="P4" s="283"/>
      <c r="Q4" s="283"/>
      <c r="R4" s="240" t="s">
        <v>9</v>
      </c>
      <c r="S4" s="240" t="s">
        <v>220</v>
      </c>
      <c r="T4" s="240" t="s">
        <v>18</v>
      </c>
      <c r="U4" s="14" t="s">
        <v>19</v>
      </c>
    </row>
    <row r="5" spans="1:21" ht="15.75" customHeight="1">
      <c r="A5" s="14"/>
      <c r="B5" s="14"/>
      <c r="C5" s="9" t="s">
        <v>4</v>
      </c>
      <c r="D5" s="9" t="s">
        <v>57</v>
      </c>
      <c r="E5" s="9"/>
      <c r="F5" s="9" t="s">
        <v>7</v>
      </c>
      <c r="G5" s="10"/>
      <c r="H5" s="213"/>
      <c r="I5" s="213"/>
      <c r="J5" s="213" t="s">
        <v>51</v>
      </c>
      <c r="K5" s="9"/>
      <c r="L5" s="9"/>
      <c r="M5" s="241"/>
      <c r="N5" s="241" t="s">
        <v>13</v>
      </c>
      <c r="O5" s="241" t="s">
        <v>50</v>
      </c>
      <c r="P5" s="241" t="s">
        <v>14</v>
      </c>
      <c r="Q5" s="241" t="s">
        <v>16</v>
      </c>
      <c r="R5" s="241"/>
      <c r="S5" s="241" t="s">
        <v>221</v>
      </c>
      <c r="T5" s="241"/>
      <c r="U5" s="8"/>
    </row>
    <row r="6" spans="1:21" ht="15.75" customHeight="1">
      <c r="A6" s="219"/>
      <c r="B6" s="219"/>
      <c r="C6" s="11"/>
      <c r="D6" s="11"/>
      <c r="E6" s="11"/>
      <c r="F6" s="11"/>
      <c r="G6" s="12"/>
      <c r="H6" s="214"/>
      <c r="I6" s="214"/>
      <c r="J6" s="214" t="s">
        <v>52</v>
      </c>
      <c r="K6" s="11"/>
      <c r="L6" s="11"/>
      <c r="M6" s="242"/>
      <c r="N6" s="242"/>
      <c r="O6" s="242"/>
      <c r="P6" s="242" t="s">
        <v>15</v>
      </c>
      <c r="Q6" s="242"/>
      <c r="R6" s="242" t="s">
        <v>483</v>
      </c>
      <c r="S6" s="242" t="s">
        <v>484</v>
      </c>
      <c r="T6" s="242"/>
      <c r="U6" s="13"/>
    </row>
    <row r="7" spans="1:21" ht="15.75" customHeight="1">
      <c r="A7" s="35">
        <v>1</v>
      </c>
      <c r="B7" s="224" t="s">
        <v>223</v>
      </c>
      <c r="C7" s="215"/>
      <c r="D7" s="215"/>
      <c r="E7" s="215"/>
      <c r="F7" s="215"/>
      <c r="G7" s="216"/>
      <c r="H7" s="216"/>
      <c r="I7" s="216"/>
      <c r="J7" s="216"/>
      <c r="K7" s="215"/>
      <c r="L7" s="269">
        <f>SUM(C7:K7)</f>
        <v>0</v>
      </c>
      <c r="M7" s="215"/>
      <c r="N7" s="269">
        <f>+'3.ค่ายา'!O4</f>
        <v>0</v>
      </c>
      <c r="O7" s="269">
        <f>+'5.ค่าLab'!O4</f>
        <v>0</v>
      </c>
      <c r="P7" s="269">
        <f>+'4.ค่าวัสดุและเวชภัณฑ์มิใช่ยา'!AX5</f>
        <v>0</v>
      </c>
      <c r="Q7" s="215"/>
      <c r="R7" s="215"/>
      <c r="S7" s="216"/>
      <c r="T7" s="269">
        <f>SUM(M7:S7)</f>
        <v>0</v>
      </c>
      <c r="U7" s="269">
        <f>L7-T7</f>
        <v>0</v>
      </c>
    </row>
    <row r="8" spans="1:21" ht="15.75" customHeight="1">
      <c r="A8" s="35">
        <v>2</v>
      </c>
      <c r="B8" s="224" t="s">
        <v>224</v>
      </c>
      <c r="C8" s="215"/>
      <c r="D8" s="215"/>
      <c r="E8" s="215"/>
      <c r="F8" s="215"/>
      <c r="G8" s="216"/>
      <c r="H8" s="216"/>
      <c r="I8" s="216"/>
      <c r="J8" s="216"/>
      <c r="K8" s="215"/>
      <c r="L8" s="269">
        <f aca="true" t="shared" si="0" ref="L8:L74">SUM(C8:K8)</f>
        <v>0</v>
      </c>
      <c r="M8" s="215"/>
      <c r="N8" s="269">
        <f>+'3.ค่ายา'!O5</f>
        <v>0</v>
      </c>
      <c r="O8" s="269">
        <f>+'5.ค่าLab'!O5</f>
        <v>0</v>
      </c>
      <c r="P8" s="269">
        <f>+'4.ค่าวัสดุและเวชภัณฑ์มิใช่ยา'!AX6</f>
        <v>0</v>
      </c>
      <c r="Q8" s="215"/>
      <c r="R8" s="215"/>
      <c r="S8" s="216"/>
      <c r="T8" s="269">
        <f aca="true" t="shared" si="1" ref="T8:T71">SUM(M8:S8)</f>
        <v>0</v>
      </c>
      <c r="U8" s="269">
        <f aca="true" t="shared" si="2" ref="U8:U71">L8-T8</f>
        <v>0</v>
      </c>
    </row>
    <row r="9" spans="1:21" ht="15.75" customHeight="1">
      <c r="A9" s="35">
        <v>3</v>
      </c>
      <c r="B9" s="224" t="s">
        <v>225</v>
      </c>
      <c r="C9" s="215"/>
      <c r="D9" s="215"/>
      <c r="E9" s="215"/>
      <c r="F9" s="215"/>
      <c r="G9" s="216"/>
      <c r="H9" s="216"/>
      <c r="I9" s="216"/>
      <c r="J9" s="216"/>
      <c r="K9" s="215"/>
      <c r="L9" s="269">
        <f t="shared" si="0"/>
        <v>0</v>
      </c>
      <c r="M9" s="215"/>
      <c r="N9" s="269">
        <f>+'3.ค่ายา'!O6</f>
        <v>0</v>
      </c>
      <c r="O9" s="269">
        <f>+'5.ค่าLab'!O6</f>
        <v>0</v>
      </c>
      <c r="P9" s="269">
        <f>+'4.ค่าวัสดุและเวชภัณฑ์มิใช่ยา'!AX7</f>
        <v>0</v>
      </c>
      <c r="Q9" s="215"/>
      <c r="R9" s="215"/>
      <c r="S9" s="216"/>
      <c r="T9" s="269">
        <f t="shared" si="1"/>
        <v>0</v>
      </c>
      <c r="U9" s="269">
        <f t="shared" si="2"/>
        <v>0</v>
      </c>
    </row>
    <row r="10" spans="1:21" ht="15.75" customHeight="1">
      <c r="A10" s="35">
        <v>4</v>
      </c>
      <c r="B10" s="224" t="s">
        <v>226</v>
      </c>
      <c r="C10" s="215"/>
      <c r="D10" s="215"/>
      <c r="E10" s="215"/>
      <c r="F10" s="215"/>
      <c r="G10" s="216"/>
      <c r="H10" s="216"/>
      <c r="I10" s="216"/>
      <c r="J10" s="216"/>
      <c r="K10" s="215"/>
      <c r="L10" s="269">
        <f t="shared" si="0"/>
        <v>0</v>
      </c>
      <c r="M10" s="215"/>
      <c r="N10" s="269">
        <f>+'3.ค่ายา'!O7</f>
        <v>0</v>
      </c>
      <c r="O10" s="269">
        <f>+'5.ค่าLab'!O7</f>
        <v>0</v>
      </c>
      <c r="P10" s="269">
        <f>+'4.ค่าวัสดุและเวชภัณฑ์มิใช่ยา'!AX8</f>
        <v>0</v>
      </c>
      <c r="Q10" s="215"/>
      <c r="R10" s="215"/>
      <c r="S10" s="216"/>
      <c r="T10" s="269">
        <f t="shared" si="1"/>
        <v>0</v>
      </c>
      <c r="U10" s="269">
        <f t="shared" si="2"/>
        <v>0</v>
      </c>
    </row>
    <row r="11" spans="1:21" ht="15.75" customHeight="1">
      <c r="A11" s="35">
        <v>5</v>
      </c>
      <c r="B11" s="224" t="s">
        <v>227</v>
      </c>
      <c r="C11" s="215"/>
      <c r="D11" s="215"/>
      <c r="E11" s="215"/>
      <c r="F11" s="215"/>
      <c r="G11" s="216"/>
      <c r="H11" s="216"/>
      <c r="I11" s="216"/>
      <c r="J11" s="216"/>
      <c r="K11" s="215"/>
      <c r="L11" s="269">
        <f t="shared" si="0"/>
        <v>0</v>
      </c>
      <c r="M11" s="215"/>
      <c r="N11" s="269">
        <f>+'3.ค่ายา'!O8</f>
        <v>0</v>
      </c>
      <c r="O11" s="269">
        <f>+'5.ค่าLab'!O8</f>
        <v>0</v>
      </c>
      <c r="P11" s="269">
        <f>+'4.ค่าวัสดุและเวชภัณฑ์มิใช่ยา'!AX9</f>
        <v>0</v>
      </c>
      <c r="Q11" s="215"/>
      <c r="R11" s="215"/>
      <c r="S11" s="216"/>
      <c r="T11" s="269">
        <f t="shared" si="1"/>
        <v>0</v>
      </c>
      <c r="U11" s="269">
        <f t="shared" si="2"/>
        <v>0</v>
      </c>
    </row>
    <row r="12" spans="1:21" ht="15.75" customHeight="1">
      <c r="A12" s="35">
        <v>6</v>
      </c>
      <c r="B12" s="224" t="s">
        <v>228</v>
      </c>
      <c r="C12" s="215"/>
      <c r="D12" s="215"/>
      <c r="E12" s="215"/>
      <c r="F12" s="215"/>
      <c r="G12" s="216"/>
      <c r="H12" s="216"/>
      <c r="I12" s="216"/>
      <c r="J12" s="216"/>
      <c r="K12" s="215"/>
      <c r="L12" s="269">
        <f t="shared" si="0"/>
        <v>0</v>
      </c>
      <c r="M12" s="215"/>
      <c r="N12" s="269">
        <f>+'3.ค่ายา'!O9</f>
        <v>0</v>
      </c>
      <c r="O12" s="269">
        <f>+'5.ค่าLab'!O9</f>
        <v>0</v>
      </c>
      <c r="P12" s="269">
        <f>+'4.ค่าวัสดุและเวชภัณฑ์มิใช่ยา'!AX10</f>
        <v>0</v>
      </c>
      <c r="Q12" s="215"/>
      <c r="R12" s="215"/>
      <c r="S12" s="216"/>
      <c r="T12" s="269">
        <f t="shared" si="1"/>
        <v>0</v>
      </c>
      <c r="U12" s="269">
        <f t="shared" si="2"/>
        <v>0</v>
      </c>
    </row>
    <row r="13" spans="1:21" ht="15.75" customHeight="1">
      <c r="A13" s="35">
        <v>7</v>
      </c>
      <c r="B13" s="224" t="s">
        <v>229</v>
      </c>
      <c r="C13" s="215"/>
      <c r="D13" s="215"/>
      <c r="E13" s="215"/>
      <c r="F13" s="215"/>
      <c r="G13" s="216"/>
      <c r="H13" s="216"/>
      <c r="I13" s="216"/>
      <c r="J13" s="216"/>
      <c r="K13" s="215"/>
      <c r="L13" s="269">
        <f t="shared" si="0"/>
        <v>0</v>
      </c>
      <c r="M13" s="215"/>
      <c r="N13" s="269">
        <f>+'3.ค่ายา'!O10</f>
        <v>0</v>
      </c>
      <c r="O13" s="269">
        <f>+'5.ค่าLab'!O10</f>
        <v>0</v>
      </c>
      <c r="P13" s="269">
        <f>+'4.ค่าวัสดุและเวชภัณฑ์มิใช่ยา'!AX11</f>
        <v>0</v>
      </c>
      <c r="Q13" s="215"/>
      <c r="R13" s="215"/>
      <c r="S13" s="216"/>
      <c r="T13" s="269">
        <f t="shared" si="1"/>
        <v>0</v>
      </c>
      <c r="U13" s="269">
        <f t="shared" si="2"/>
        <v>0</v>
      </c>
    </row>
    <row r="14" spans="1:21" ht="15.75" customHeight="1">
      <c r="A14" s="35">
        <v>8</v>
      </c>
      <c r="B14" s="224" t="s">
        <v>230</v>
      </c>
      <c r="C14" s="215"/>
      <c r="D14" s="215"/>
      <c r="E14" s="215"/>
      <c r="F14" s="215"/>
      <c r="G14" s="216"/>
      <c r="H14" s="216"/>
      <c r="I14" s="216"/>
      <c r="J14" s="216"/>
      <c r="K14" s="215"/>
      <c r="L14" s="269">
        <f t="shared" si="0"/>
        <v>0</v>
      </c>
      <c r="M14" s="215"/>
      <c r="N14" s="269">
        <f>+'3.ค่ายา'!O11</f>
        <v>0</v>
      </c>
      <c r="O14" s="269">
        <f>+'5.ค่าLab'!O11</f>
        <v>0</v>
      </c>
      <c r="P14" s="269">
        <f>+'4.ค่าวัสดุและเวชภัณฑ์มิใช่ยา'!AX12</f>
        <v>0</v>
      </c>
      <c r="Q14" s="215"/>
      <c r="R14" s="215"/>
      <c r="S14" s="216"/>
      <c r="T14" s="269">
        <f t="shared" si="1"/>
        <v>0</v>
      </c>
      <c r="U14" s="269">
        <f t="shared" si="2"/>
        <v>0</v>
      </c>
    </row>
    <row r="15" spans="1:21" ht="15.75" customHeight="1">
      <c r="A15" s="35">
        <v>9</v>
      </c>
      <c r="B15" s="224" t="s">
        <v>231</v>
      </c>
      <c r="C15" s="215"/>
      <c r="D15" s="215"/>
      <c r="E15" s="215"/>
      <c r="F15" s="215"/>
      <c r="G15" s="216"/>
      <c r="H15" s="216"/>
      <c r="I15" s="216"/>
      <c r="J15" s="216"/>
      <c r="K15" s="215"/>
      <c r="L15" s="269">
        <f t="shared" si="0"/>
        <v>0</v>
      </c>
      <c r="M15" s="215"/>
      <c r="N15" s="269">
        <f>+'3.ค่ายา'!O12</f>
        <v>0</v>
      </c>
      <c r="O15" s="269">
        <f>+'5.ค่าLab'!O12</f>
        <v>0</v>
      </c>
      <c r="P15" s="269">
        <f>+'4.ค่าวัสดุและเวชภัณฑ์มิใช่ยา'!AX13</f>
        <v>0</v>
      </c>
      <c r="Q15" s="215"/>
      <c r="R15" s="215"/>
      <c r="S15" s="216"/>
      <c r="T15" s="269">
        <f t="shared" si="1"/>
        <v>0</v>
      </c>
      <c r="U15" s="269">
        <f t="shared" si="2"/>
        <v>0</v>
      </c>
    </row>
    <row r="16" spans="1:21" ht="15.75" customHeight="1">
      <c r="A16" s="35">
        <v>10</v>
      </c>
      <c r="B16" s="224" t="s">
        <v>232</v>
      </c>
      <c r="C16" s="215"/>
      <c r="D16" s="215"/>
      <c r="E16" s="215"/>
      <c r="F16" s="215"/>
      <c r="G16" s="216"/>
      <c r="H16" s="216"/>
      <c r="I16" s="216"/>
      <c r="J16" s="216"/>
      <c r="K16" s="215"/>
      <c r="L16" s="269">
        <f t="shared" si="0"/>
        <v>0</v>
      </c>
      <c r="M16" s="215"/>
      <c r="N16" s="269">
        <f>+'3.ค่ายา'!O13</f>
        <v>0</v>
      </c>
      <c r="O16" s="269">
        <f>+'5.ค่าLab'!O13</f>
        <v>0</v>
      </c>
      <c r="P16" s="269">
        <f>+'4.ค่าวัสดุและเวชภัณฑ์มิใช่ยา'!AX14</f>
        <v>0</v>
      </c>
      <c r="Q16" s="215"/>
      <c r="R16" s="215"/>
      <c r="S16" s="216"/>
      <c r="T16" s="269">
        <f t="shared" si="1"/>
        <v>0</v>
      </c>
      <c r="U16" s="269">
        <f t="shared" si="2"/>
        <v>0</v>
      </c>
    </row>
    <row r="17" spans="1:21" ht="15.75" customHeight="1">
      <c r="A17" s="35">
        <v>11</v>
      </c>
      <c r="B17" s="224" t="s">
        <v>233</v>
      </c>
      <c r="C17" s="215"/>
      <c r="D17" s="215"/>
      <c r="E17" s="215"/>
      <c r="F17" s="215"/>
      <c r="G17" s="216"/>
      <c r="H17" s="216"/>
      <c r="I17" s="216"/>
      <c r="J17" s="216"/>
      <c r="K17" s="215"/>
      <c r="L17" s="269">
        <f t="shared" si="0"/>
        <v>0</v>
      </c>
      <c r="M17" s="215"/>
      <c r="N17" s="269">
        <f>+'3.ค่ายา'!O14</f>
        <v>0</v>
      </c>
      <c r="O17" s="269">
        <f>+'5.ค่าLab'!O14</f>
        <v>0</v>
      </c>
      <c r="P17" s="269">
        <f>+'4.ค่าวัสดุและเวชภัณฑ์มิใช่ยา'!AX15</f>
        <v>0</v>
      </c>
      <c r="Q17" s="215"/>
      <c r="R17" s="215"/>
      <c r="S17" s="216"/>
      <c r="T17" s="269">
        <f t="shared" si="1"/>
        <v>0</v>
      </c>
      <c r="U17" s="269">
        <f t="shared" si="2"/>
        <v>0</v>
      </c>
    </row>
    <row r="18" spans="1:21" ht="15.75" customHeight="1">
      <c r="A18" s="35">
        <v>12</v>
      </c>
      <c r="B18" s="224" t="s">
        <v>234</v>
      </c>
      <c r="C18" s="215"/>
      <c r="D18" s="215"/>
      <c r="E18" s="215"/>
      <c r="F18" s="215"/>
      <c r="G18" s="216"/>
      <c r="H18" s="216"/>
      <c r="I18" s="216"/>
      <c r="J18" s="216"/>
      <c r="K18" s="215"/>
      <c r="L18" s="269">
        <f t="shared" si="0"/>
        <v>0</v>
      </c>
      <c r="M18" s="215"/>
      <c r="N18" s="269">
        <f>+'3.ค่ายา'!O15</f>
        <v>0</v>
      </c>
      <c r="O18" s="269">
        <f>+'5.ค่าLab'!O15</f>
        <v>0</v>
      </c>
      <c r="P18" s="269">
        <f>+'4.ค่าวัสดุและเวชภัณฑ์มิใช่ยา'!AX16</f>
        <v>0</v>
      </c>
      <c r="Q18" s="215"/>
      <c r="R18" s="215"/>
      <c r="S18" s="216"/>
      <c r="T18" s="269">
        <f t="shared" si="1"/>
        <v>0</v>
      </c>
      <c r="U18" s="269">
        <f t="shared" si="2"/>
        <v>0</v>
      </c>
    </row>
    <row r="19" spans="1:21" ht="15.75" customHeight="1">
      <c r="A19" s="35">
        <v>13</v>
      </c>
      <c r="B19" s="224" t="s">
        <v>235</v>
      </c>
      <c r="C19" s="215"/>
      <c r="D19" s="215"/>
      <c r="E19" s="215"/>
      <c r="F19" s="215"/>
      <c r="G19" s="216"/>
      <c r="H19" s="216"/>
      <c r="I19" s="216"/>
      <c r="J19" s="216"/>
      <c r="K19" s="215"/>
      <c r="L19" s="269">
        <f t="shared" si="0"/>
        <v>0</v>
      </c>
      <c r="M19" s="215"/>
      <c r="N19" s="269">
        <f>+'3.ค่ายา'!O16</f>
        <v>0</v>
      </c>
      <c r="O19" s="269">
        <f>+'5.ค่าLab'!O16</f>
        <v>0</v>
      </c>
      <c r="P19" s="269">
        <f>+'4.ค่าวัสดุและเวชภัณฑ์มิใช่ยา'!AX17</f>
        <v>0</v>
      </c>
      <c r="Q19" s="215"/>
      <c r="R19" s="215"/>
      <c r="S19" s="216"/>
      <c r="T19" s="269">
        <f t="shared" si="1"/>
        <v>0</v>
      </c>
      <c r="U19" s="269">
        <f t="shared" si="2"/>
        <v>0</v>
      </c>
    </row>
    <row r="20" spans="1:21" ht="15.75" customHeight="1">
      <c r="A20" s="35">
        <v>14</v>
      </c>
      <c r="B20" s="224" t="s">
        <v>236</v>
      </c>
      <c r="C20" s="215"/>
      <c r="D20" s="215"/>
      <c r="E20" s="215"/>
      <c r="F20" s="215"/>
      <c r="G20" s="216"/>
      <c r="H20" s="216"/>
      <c r="I20" s="216"/>
      <c r="J20" s="216"/>
      <c r="K20" s="215"/>
      <c r="L20" s="269">
        <f t="shared" si="0"/>
        <v>0</v>
      </c>
      <c r="M20" s="215"/>
      <c r="N20" s="269">
        <f>+'3.ค่ายา'!O17</f>
        <v>0</v>
      </c>
      <c r="O20" s="269">
        <f>+'5.ค่าLab'!O17</f>
        <v>0</v>
      </c>
      <c r="P20" s="269">
        <f>+'4.ค่าวัสดุและเวชภัณฑ์มิใช่ยา'!AX18</f>
        <v>0</v>
      </c>
      <c r="Q20" s="215"/>
      <c r="R20" s="215"/>
      <c r="S20" s="216"/>
      <c r="T20" s="269">
        <f t="shared" si="1"/>
        <v>0</v>
      </c>
      <c r="U20" s="269">
        <f t="shared" si="2"/>
        <v>0</v>
      </c>
    </row>
    <row r="21" spans="1:21" ht="15.75" customHeight="1">
      <c r="A21" s="35">
        <v>15</v>
      </c>
      <c r="B21" s="224" t="s">
        <v>237</v>
      </c>
      <c r="C21" s="215"/>
      <c r="D21" s="215"/>
      <c r="E21" s="215"/>
      <c r="F21" s="215"/>
      <c r="G21" s="216"/>
      <c r="H21" s="216"/>
      <c r="I21" s="216"/>
      <c r="J21" s="216"/>
      <c r="K21" s="215"/>
      <c r="L21" s="269">
        <f t="shared" si="0"/>
        <v>0</v>
      </c>
      <c r="M21" s="215"/>
      <c r="N21" s="269">
        <f>+'3.ค่ายา'!O18</f>
        <v>0</v>
      </c>
      <c r="O21" s="269">
        <f>+'5.ค่าLab'!O18</f>
        <v>0</v>
      </c>
      <c r="P21" s="269">
        <f>+'4.ค่าวัสดุและเวชภัณฑ์มิใช่ยา'!AX19</f>
        <v>0</v>
      </c>
      <c r="Q21" s="215"/>
      <c r="R21" s="215"/>
      <c r="S21" s="216"/>
      <c r="T21" s="269">
        <f t="shared" si="1"/>
        <v>0</v>
      </c>
      <c r="U21" s="269">
        <f t="shared" si="2"/>
        <v>0</v>
      </c>
    </row>
    <row r="22" spans="1:21" ht="15.75" customHeight="1">
      <c r="A22" s="35">
        <v>16</v>
      </c>
      <c r="B22" s="224" t="s">
        <v>238</v>
      </c>
      <c r="C22" s="215"/>
      <c r="D22" s="215"/>
      <c r="E22" s="215"/>
      <c r="F22" s="215"/>
      <c r="G22" s="216"/>
      <c r="H22" s="216"/>
      <c r="I22" s="216"/>
      <c r="J22" s="216"/>
      <c r="K22" s="215"/>
      <c r="L22" s="269">
        <f t="shared" si="0"/>
        <v>0</v>
      </c>
      <c r="M22" s="215"/>
      <c r="N22" s="269">
        <f>+'3.ค่ายา'!O19</f>
        <v>0</v>
      </c>
      <c r="O22" s="269">
        <f>+'5.ค่าLab'!O19</f>
        <v>0</v>
      </c>
      <c r="P22" s="269">
        <f>+'4.ค่าวัสดุและเวชภัณฑ์มิใช่ยา'!AX20</f>
        <v>0</v>
      </c>
      <c r="Q22" s="215"/>
      <c r="R22" s="215"/>
      <c r="S22" s="216"/>
      <c r="T22" s="269">
        <f t="shared" si="1"/>
        <v>0</v>
      </c>
      <c r="U22" s="269">
        <f t="shared" si="2"/>
        <v>0</v>
      </c>
    </row>
    <row r="23" spans="1:21" ht="15.75" customHeight="1">
      <c r="A23" s="35">
        <v>17</v>
      </c>
      <c r="B23" s="224" t="s">
        <v>239</v>
      </c>
      <c r="C23" s="215"/>
      <c r="D23" s="215"/>
      <c r="E23" s="215"/>
      <c r="F23" s="215"/>
      <c r="G23" s="216"/>
      <c r="H23" s="216"/>
      <c r="I23" s="216"/>
      <c r="J23" s="216"/>
      <c r="K23" s="215"/>
      <c r="L23" s="269">
        <f t="shared" si="0"/>
        <v>0</v>
      </c>
      <c r="M23" s="215"/>
      <c r="N23" s="269">
        <f>+'3.ค่ายา'!O20</f>
        <v>0</v>
      </c>
      <c r="O23" s="269">
        <f>+'5.ค่าLab'!O20</f>
        <v>0</v>
      </c>
      <c r="P23" s="269">
        <f>+'4.ค่าวัสดุและเวชภัณฑ์มิใช่ยา'!AX21</f>
        <v>0</v>
      </c>
      <c r="Q23" s="215"/>
      <c r="R23" s="215"/>
      <c r="S23" s="216"/>
      <c r="T23" s="269">
        <f t="shared" si="1"/>
        <v>0</v>
      </c>
      <c r="U23" s="269">
        <f t="shared" si="2"/>
        <v>0</v>
      </c>
    </row>
    <row r="24" spans="1:21" ht="15.75" customHeight="1">
      <c r="A24" s="35">
        <v>18</v>
      </c>
      <c r="B24" s="224" t="s">
        <v>240</v>
      </c>
      <c r="C24" s="215"/>
      <c r="D24" s="215"/>
      <c r="E24" s="215"/>
      <c r="F24" s="215"/>
      <c r="G24" s="216"/>
      <c r="H24" s="216"/>
      <c r="I24" s="216"/>
      <c r="J24" s="216"/>
      <c r="K24" s="215"/>
      <c r="L24" s="269">
        <f t="shared" si="0"/>
        <v>0</v>
      </c>
      <c r="M24" s="215"/>
      <c r="N24" s="269">
        <f>+'3.ค่ายา'!O21</f>
        <v>0</v>
      </c>
      <c r="O24" s="269">
        <f>+'5.ค่าLab'!O21</f>
        <v>0</v>
      </c>
      <c r="P24" s="269">
        <f>+'4.ค่าวัสดุและเวชภัณฑ์มิใช่ยา'!AX22</f>
        <v>0</v>
      </c>
      <c r="Q24" s="215"/>
      <c r="R24" s="215"/>
      <c r="S24" s="216"/>
      <c r="T24" s="269">
        <f t="shared" si="1"/>
        <v>0</v>
      </c>
      <c r="U24" s="269">
        <f t="shared" si="2"/>
        <v>0</v>
      </c>
    </row>
    <row r="25" spans="1:21" ht="15.75" customHeight="1">
      <c r="A25" s="35">
        <v>19</v>
      </c>
      <c r="B25" s="224" t="s">
        <v>241</v>
      </c>
      <c r="C25" s="215"/>
      <c r="D25" s="215"/>
      <c r="E25" s="215"/>
      <c r="F25" s="215"/>
      <c r="G25" s="216"/>
      <c r="H25" s="216"/>
      <c r="I25" s="216"/>
      <c r="J25" s="216"/>
      <c r="K25" s="215"/>
      <c r="L25" s="269">
        <f t="shared" si="0"/>
        <v>0</v>
      </c>
      <c r="M25" s="215"/>
      <c r="N25" s="269">
        <f>+'3.ค่ายา'!O22</f>
        <v>0</v>
      </c>
      <c r="O25" s="269">
        <f>+'5.ค่าLab'!O22</f>
        <v>0</v>
      </c>
      <c r="P25" s="269">
        <f>+'4.ค่าวัสดุและเวชภัณฑ์มิใช่ยา'!AX23</f>
        <v>0</v>
      </c>
      <c r="Q25" s="215"/>
      <c r="R25" s="215"/>
      <c r="S25" s="216"/>
      <c r="T25" s="269">
        <f t="shared" si="1"/>
        <v>0</v>
      </c>
      <c r="U25" s="269">
        <f t="shared" si="2"/>
        <v>0</v>
      </c>
    </row>
    <row r="26" spans="1:21" ht="15.75" customHeight="1">
      <c r="A26" s="35">
        <v>20</v>
      </c>
      <c r="B26" s="224" t="s">
        <v>242</v>
      </c>
      <c r="C26" s="215"/>
      <c r="D26" s="215"/>
      <c r="E26" s="215"/>
      <c r="F26" s="215"/>
      <c r="G26" s="216"/>
      <c r="H26" s="216"/>
      <c r="I26" s="216"/>
      <c r="J26" s="216"/>
      <c r="K26" s="215"/>
      <c r="L26" s="269">
        <f t="shared" si="0"/>
        <v>0</v>
      </c>
      <c r="M26" s="215"/>
      <c r="N26" s="269">
        <f>+'3.ค่ายา'!O23</f>
        <v>0</v>
      </c>
      <c r="O26" s="269">
        <f>+'5.ค่าLab'!O23</f>
        <v>0</v>
      </c>
      <c r="P26" s="269">
        <f>+'4.ค่าวัสดุและเวชภัณฑ์มิใช่ยา'!AX24</f>
        <v>0</v>
      </c>
      <c r="Q26" s="215"/>
      <c r="R26" s="215"/>
      <c r="S26" s="216"/>
      <c r="T26" s="269">
        <f t="shared" si="1"/>
        <v>0</v>
      </c>
      <c r="U26" s="269">
        <f t="shared" si="2"/>
        <v>0</v>
      </c>
    </row>
    <row r="27" spans="1:21" ht="15.75" customHeight="1">
      <c r="A27" s="35">
        <v>21</v>
      </c>
      <c r="B27" s="224" t="s">
        <v>243</v>
      </c>
      <c r="C27" s="215"/>
      <c r="D27" s="215"/>
      <c r="E27" s="215"/>
      <c r="F27" s="215"/>
      <c r="G27" s="216"/>
      <c r="H27" s="216"/>
      <c r="I27" s="216"/>
      <c r="J27" s="216"/>
      <c r="K27" s="215"/>
      <c r="L27" s="269">
        <f t="shared" si="0"/>
        <v>0</v>
      </c>
      <c r="M27" s="215"/>
      <c r="N27" s="269">
        <f>+'3.ค่ายา'!O24</f>
        <v>0</v>
      </c>
      <c r="O27" s="269">
        <f>+'5.ค่าLab'!O24</f>
        <v>0</v>
      </c>
      <c r="P27" s="269">
        <f>+'4.ค่าวัสดุและเวชภัณฑ์มิใช่ยา'!AX25</f>
        <v>0</v>
      </c>
      <c r="Q27" s="215"/>
      <c r="R27" s="215"/>
      <c r="S27" s="216"/>
      <c r="T27" s="269">
        <f t="shared" si="1"/>
        <v>0</v>
      </c>
      <c r="U27" s="269">
        <f t="shared" si="2"/>
        <v>0</v>
      </c>
    </row>
    <row r="28" spans="1:21" ht="15.75" customHeight="1">
      <c r="A28" s="35">
        <v>22</v>
      </c>
      <c r="B28" s="224" t="s">
        <v>244</v>
      </c>
      <c r="C28" s="215"/>
      <c r="D28" s="215"/>
      <c r="E28" s="215"/>
      <c r="F28" s="215"/>
      <c r="G28" s="216"/>
      <c r="H28" s="216"/>
      <c r="I28" s="216"/>
      <c r="J28" s="216"/>
      <c r="K28" s="215"/>
      <c r="L28" s="269">
        <f t="shared" si="0"/>
        <v>0</v>
      </c>
      <c r="M28" s="215"/>
      <c r="N28" s="269">
        <f>+'3.ค่ายา'!O25</f>
        <v>0</v>
      </c>
      <c r="O28" s="269">
        <f>+'5.ค่าLab'!O25</f>
        <v>0</v>
      </c>
      <c r="P28" s="269">
        <f>+'4.ค่าวัสดุและเวชภัณฑ์มิใช่ยา'!AX26</f>
        <v>0</v>
      </c>
      <c r="Q28" s="215"/>
      <c r="R28" s="215"/>
      <c r="S28" s="216"/>
      <c r="T28" s="269">
        <f t="shared" si="1"/>
        <v>0</v>
      </c>
      <c r="U28" s="269">
        <f t="shared" si="2"/>
        <v>0</v>
      </c>
    </row>
    <row r="29" spans="1:21" ht="15.75" customHeight="1">
      <c r="A29" s="35">
        <v>23</v>
      </c>
      <c r="B29" s="224" t="s">
        <v>245</v>
      </c>
      <c r="C29" s="215"/>
      <c r="D29" s="215"/>
      <c r="E29" s="215"/>
      <c r="F29" s="215"/>
      <c r="G29" s="216"/>
      <c r="H29" s="216"/>
      <c r="I29" s="216"/>
      <c r="J29" s="216"/>
      <c r="K29" s="215"/>
      <c r="L29" s="269">
        <f t="shared" si="0"/>
        <v>0</v>
      </c>
      <c r="M29" s="215"/>
      <c r="N29" s="269">
        <f>+'3.ค่ายา'!O26</f>
        <v>0</v>
      </c>
      <c r="O29" s="269">
        <f>+'5.ค่าLab'!O26</f>
        <v>0</v>
      </c>
      <c r="P29" s="269">
        <f>+'4.ค่าวัสดุและเวชภัณฑ์มิใช่ยา'!AX27</f>
        <v>0</v>
      </c>
      <c r="Q29" s="215"/>
      <c r="R29" s="215"/>
      <c r="S29" s="216"/>
      <c r="T29" s="269">
        <f t="shared" si="1"/>
        <v>0</v>
      </c>
      <c r="U29" s="269">
        <f t="shared" si="2"/>
        <v>0</v>
      </c>
    </row>
    <row r="30" spans="1:21" ht="15.75" customHeight="1">
      <c r="A30" s="35">
        <v>24</v>
      </c>
      <c r="B30" s="224" t="s">
        <v>246</v>
      </c>
      <c r="C30" s="215"/>
      <c r="D30" s="215"/>
      <c r="E30" s="215"/>
      <c r="F30" s="215"/>
      <c r="G30" s="216"/>
      <c r="H30" s="216"/>
      <c r="I30" s="216"/>
      <c r="J30" s="216"/>
      <c r="K30" s="215"/>
      <c r="L30" s="269">
        <f t="shared" si="0"/>
        <v>0</v>
      </c>
      <c r="M30" s="215"/>
      <c r="N30" s="269">
        <f>+'3.ค่ายา'!O27</f>
        <v>0</v>
      </c>
      <c r="O30" s="269">
        <f>+'5.ค่าLab'!O27</f>
        <v>0</v>
      </c>
      <c r="P30" s="269">
        <f>+'4.ค่าวัสดุและเวชภัณฑ์มิใช่ยา'!AX28</f>
        <v>0</v>
      </c>
      <c r="Q30" s="215"/>
      <c r="R30" s="215"/>
      <c r="S30" s="216"/>
      <c r="T30" s="269">
        <f t="shared" si="1"/>
        <v>0</v>
      </c>
      <c r="U30" s="269">
        <f t="shared" si="2"/>
        <v>0</v>
      </c>
    </row>
    <row r="31" spans="1:21" ht="15.75" customHeight="1">
      <c r="A31" s="35">
        <v>25</v>
      </c>
      <c r="B31" s="224" t="s">
        <v>247</v>
      </c>
      <c r="C31" s="215"/>
      <c r="D31" s="215"/>
      <c r="E31" s="215"/>
      <c r="F31" s="215"/>
      <c r="G31" s="216"/>
      <c r="H31" s="216"/>
      <c r="I31" s="216"/>
      <c r="J31" s="216"/>
      <c r="K31" s="215"/>
      <c r="L31" s="269">
        <f t="shared" si="0"/>
        <v>0</v>
      </c>
      <c r="M31" s="215"/>
      <c r="N31" s="269">
        <f>+'3.ค่ายา'!O28</f>
        <v>0</v>
      </c>
      <c r="O31" s="269">
        <f>+'5.ค่าLab'!O28</f>
        <v>0</v>
      </c>
      <c r="P31" s="269">
        <f>+'4.ค่าวัสดุและเวชภัณฑ์มิใช่ยา'!AX29</f>
        <v>0</v>
      </c>
      <c r="Q31" s="215"/>
      <c r="R31" s="215"/>
      <c r="S31" s="216"/>
      <c r="T31" s="269">
        <f t="shared" si="1"/>
        <v>0</v>
      </c>
      <c r="U31" s="269">
        <f t="shared" si="2"/>
        <v>0</v>
      </c>
    </row>
    <row r="32" spans="1:21" ht="15.75" customHeight="1">
      <c r="A32" s="35">
        <v>26</v>
      </c>
      <c r="B32" s="224" t="s">
        <v>248</v>
      </c>
      <c r="C32" s="215"/>
      <c r="D32" s="215"/>
      <c r="E32" s="215"/>
      <c r="F32" s="215"/>
      <c r="G32" s="216"/>
      <c r="H32" s="216"/>
      <c r="I32" s="216"/>
      <c r="J32" s="216"/>
      <c r="K32" s="215"/>
      <c r="L32" s="269">
        <f t="shared" si="0"/>
        <v>0</v>
      </c>
      <c r="M32" s="215"/>
      <c r="N32" s="269">
        <f>+'3.ค่ายา'!O29</f>
        <v>0</v>
      </c>
      <c r="O32" s="269">
        <f>+'5.ค่าLab'!O29</f>
        <v>0</v>
      </c>
      <c r="P32" s="269">
        <f>+'4.ค่าวัสดุและเวชภัณฑ์มิใช่ยา'!AX30</f>
        <v>0</v>
      </c>
      <c r="Q32" s="215"/>
      <c r="R32" s="215"/>
      <c r="S32" s="216"/>
      <c r="T32" s="269">
        <f t="shared" si="1"/>
        <v>0</v>
      </c>
      <c r="U32" s="269">
        <f t="shared" si="2"/>
        <v>0</v>
      </c>
    </row>
    <row r="33" spans="1:21" ht="15.75" customHeight="1">
      <c r="A33" s="35">
        <v>27</v>
      </c>
      <c r="B33" s="224" t="s">
        <v>249</v>
      </c>
      <c r="C33" s="215"/>
      <c r="D33" s="215"/>
      <c r="E33" s="215"/>
      <c r="F33" s="215"/>
      <c r="G33" s="216"/>
      <c r="H33" s="216"/>
      <c r="I33" s="216"/>
      <c r="J33" s="216"/>
      <c r="K33" s="215"/>
      <c r="L33" s="269">
        <f t="shared" si="0"/>
        <v>0</v>
      </c>
      <c r="M33" s="215"/>
      <c r="N33" s="269">
        <f>+'3.ค่ายา'!O30</f>
        <v>0</v>
      </c>
      <c r="O33" s="269">
        <f>+'5.ค่าLab'!O30</f>
        <v>0</v>
      </c>
      <c r="P33" s="269">
        <f>+'4.ค่าวัสดุและเวชภัณฑ์มิใช่ยา'!AX31</f>
        <v>0</v>
      </c>
      <c r="Q33" s="215"/>
      <c r="R33" s="215"/>
      <c r="S33" s="216"/>
      <c r="T33" s="269">
        <f t="shared" si="1"/>
        <v>0</v>
      </c>
      <c r="U33" s="269">
        <f t="shared" si="2"/>
        <v>0</v>
      </c>
    </row>
    <row r="34" spans="1:21" ht="15.75" customHeight="1">
      <c r="A34" s="35">
        <v>28</v>
      </c>
      <c r="B34" s="224" t="s">
        <v>250</v>
      </c>
      <c r="C34" s="215"/>
      <c r="D34" s="215"/>
      <c r="E34" s="215"/>
      <c r="F34" s="215"/>
      <c r="G34" s="216"/>
      <c r="H34" s="216"/>
      <c r="I34" s="216"/>
      <c r="J34" s="216"/>
      <c r="K34" s="215"/>
      <c r="L34" s="269">
        <f t="shared" si="0"/>
        <v>0</v>
      </c>
      <c r="M34" s="215"/>
      <c r="N34" s="269">
        <f>+'3.ค่ายา'!O31</f>
        <v>0</v>
      </c>
      <c r="O34" s="269">
        <f>+'5.ค่าLab'!O31</f>
        <v>0</v>
      </c>
      <c r="P34" s="269">
        <f>+'4.ค่าวัสดุและเวชภัณฑ์มิใช่ยา'!AX32</f>
        <v>0</v>
      </c>
      <c r="Q34" s="215"/>
      <c r="R34" s="215"/>
      <c r="S34" s="216"/>
      <c r="T34" s="269">
        <f t="shared" si="1"/>
        <v>0</v>
      </c>
      <c r="U34" s="269">
        <f t="shared" si="2"/>
        <v>0</v>
      </c>
    </row>
    <row r="35" spans="1:21" ht="15.75" customHeight="1">
      <c r="A35" s="35">
        <v>29</v>
      </c>
      <c r="B35" s="224" t="s">
        <v>251</v>
      </c>
      <c r="C35" s="215"/>
      <c r="D35" s="215"/>
      <c r="E35" s="215"/>
      <c r="F35" s="215"/>
      <c r="G35" s="216"/>
      <c r="H35" s="216"/>
      <c r="I35" s="216"/>
      <c r="J35" s="216"/>
      <c r="K35" s="215"/>
      <c r="L35" s="269">
        <f t="shared" si="0"/>
        <v>0</v>
      </c>
      <c r="M35" s="215"/>
      <c r="N35" s="269">
        <f>+'3.ค่ายา'!O32</f>
        <v>0</v>
      </c>
      <c r="O35" s="269">
        <f>+'5.ค่าLab'!O32</f>
        <v>0</v>
      </c>
      <c r="P35" s="269">
        <f>+'4.ค่าวัสดุและเวชภัณฑ์มิใช่ยา'!AX33</f>
        <v>0</v>
      </c>
      <c r="Q35" s="215"/>
      <c r="R35" s="215"/>
      <c r="S35" s="216"/>
      <c r="T35" s="269">
        <f t="shared" si="1"/>
        <v>0</v>
      </c>
      <c r="U35" s="269">
        <f t="shared" si="2"/>
        <v>0</v>
      </c>
    </row>
    <row r="36" spans="1:21" ht="15.75" customHeight="1">
      <c r="A36" s="35">
        <v>30</v>
      </c>
      <c r="B36" s="224" t="s">
        <v>252</v>
      </c>
      <c r="C36" s="215"/>
      <c r="D36" s="215"/>
      <c r="E36" s="215"/>
      <c r="F36" s="215"/>
      <c r="G36" s="216"/>
      <c r="H36" s="216"/>
      <c r="I36" s="216"/>
      <c r="J36" s="216"/>
      <c r="K36" s="215"/>
      <c r="L36" s="269">
        <f t="shared" si="0"/>
        <v>0</v>
      </c>
      <c r="M36" s="215"/>
      <c r="N36" s="269">
        <f>+'3.ค่ายา'!O33</f>
        <v>0</v>
      </c>
      <c r="O36" s="269">
        <f>+'5.ค่าLab'!O33</f>
        <v>0</v>
      </c>
      <c r="P36" s="269">
        <f>+'4.ค่าวัสดุและเวชภัณฑ์มิใช่ยา'!AX34</f>
        <v>0</v>
      </c>
      <c r="Q36" s="215"/>
      <c r="R36" s="215"/>
      <c r="S36" s="216"/>
      <c r="T36" s="269">
        <f t="shared" si="1"/>
        <v>0</v>
      </c>
      <c r="U36" s="269">
        <f t="shared" si="2"/>
        <v>0</v>
      </c>
    </row>
    <row r="37" spans="1:21" ht="15.75" customHeight="1">
      <c r="A37" s="35">
        <v>31</v>
      </c>
      <c r="B37" s="224" t="s">
        <v>253</v>
      </c>
      <c r="C37" s="215"/>
      <c r="D37" s="215"/>
      <c r="E37" s="215"/>
      <c r="F37" s="215"/>
      <c r="G37" s="216"/>
      <c r="H37" s="216"/>
      <c r="I37" s="216"/>
      <c r="J37" s="216"/>
      <c r="K37" s="215"/>
      <c r="L37" s="269">
        <f t="shared" si="0"/>
        <v>0</v>
      </c>
      <c r="M37" s="215"/>
      <c r="N37" s="269">
        <f>+'3.ค่ายา'!O34</f>
        <v>0</v>
      </c>
      <c r="O37" s="269">
        <f>+'5.ค่าLab'!O34</f>
        <v>0</v>
      </c>
      <c r="P37" s="269">
        <f>+'4.ค่าวัสดุและเวชภัณฑ์มิใช่ยา'!AX35</f>
        <v>0</v>
      </c>
      <c r="Q37" s="215"/>
      <c r="R37" s="215"/>
      <c r="S37" s="216"/>
      <c r="T37" s="269">
        <f t="shared" si="1"/>
        <v>0</v>
      </c>
      <c r="U37" s="269">
        <f t="shared" si="2"/>
        <v>0</v>
      </c>
    </row>
    <row r="38" spans="1:21" ht="15.75" customHeight="1">
      <c r="A38" s="35">
        <v>32</v>
      </c>
      <c r="B38" s="224" t="s">
        <v>254</v>
      </c>
      <c r="C38" s="215"/>
      <c r="D38" s="215"/>
      <c r="E38" s="215"/>
      <c r="F38" s="215"/>
      <c r="G38" s="216"/>
      <c r="H38" s="216"/>
      <c r="I38" s="216"/>
      <c r="J38" s="216"/>
      <c r="K38" s="215"/>
      <c r="L38" s="269">
        <f t="shared" si="0"/>
        <v>0</v>
      </c>
      <c r="M38" s="215"/>
      <c r="N38" s="269">
        <f>+'3.ค่ายา'!O35</f>
        <v>0</v>
      </c>
      <c r="O38" s="269">
        <f>+'5.ค่าLab'!O35</f>
        <v>0</v>
      </c>
      <c r="P38" s="269">
        <f>+'4.ค่าวัสดุและเวชภัณฑ์มิใช่ยา'!AX36</f>
        <v>0</v>
      </c>
      <c r="Q38" s="215"/>
      <c r="R38" s="215"/>
      <c r="S38" s="216"/>
      <c r="T38" s="269">
        <f t="shared" si="1"/>
        <v>0</v>
      </c>
      <c r="U38" s="269">
        <f t="shared" si="2"/>
        <v>0</v>
      </c>
    </row>
    <row r="39" spans="1:21" ht="15.75" customHeight="1">
      <c r="A39" s="35">
        <v>33</v>
      </c>
      <c r="B39" s="224" t="s">
        <v>255</v>
      </c>
      <c r="C39" s="215"/>
      <c r="D39" s="215"/>
      <c r="E39" s="215"/>
      <c r="F39" s="215"/>
      <c r="G39" s="216"/>
      <c r="H39" s="216"/>
      <c r="I39" s="216"/>
      <c r="J39" s="216"/>
      <c r="K39" s="215"/>
      <c r="L39" s="269">
        <f t="shared" si="0"/>
        <v>0</v>
      </c>
      <c r="M39" s="215"/>
      <c r="N39" s="269">
        <f>+'3.ค่ายา'!O36</f>
        <v>0</v>
      </c>
      <c r="O39" s="269">
        <f>+'5.ค่าLab'!O36</f>
        <v>0</v>
      </c>
      <c r="P39" s="269">
        <f>+'4.ค่าวัสดุและเวชภัณฑ์มิใช่ยา'!AX37</f>
        <v>0</v>
      </c>
      <c r="Q39" s="215"/>
      <c r="R39" s="215"/>
      <c r="S39" s="216"/>
      <c r="T39" s="269">
        <f t="shared" si="1"/>
        <v>0</v>
      </c>
      <c r="U39" s="269">
        <f t="shared" si="2"/>
        <v>0</v>
      </c>
    </row>
    <row r="40" spans="1:21" ht="15.75" customHeight="1">
      <c r="A40" s="35">
        <v>34</v>
      </c>
      <c r="B40" s="224" t="s">
        <v>256</v>
      </c>
      <c r="C40" s="215"/>
      <c r="D40" s="215"/>
      <c r="E40" s="215"/>
      <c r="F40" s="215"/>
      <c r="G40" s="216"/>
      <c r="H40" s="216"/>
      <c r="I40" s="216"/>
      <c r="J40" s="216"/>
      <c r="K40" s="215"/>
      <c r="L40" s="269">
        <f t="shared" si="0"/>
        <v>0</v>
      </c>
      <c r="M40" s="215"/>
      <c r="N40" s="269">
        <f>+'3.ค่ายา'!O37</f>
        <v>0</v>
      </c>
      <c r="O40" s="269">
        <f>+'5.ค่าLab'!O37</f>
        <v>0</v>
      </c>
      <c r="P40" s="269">
        <f>+'4.ค่าวัสดุและเวชภัณฑ์มิใช่ยา'!AX38</f>
        <v>0</v>
      </c>
      <c r="Q40" s="215"/>
      <c r="R40" s="215"/>
      <c r="S40" s="216"/>
      <c r="T40" s="269">
        <f t="shared" si="1"/>
        <v>0</v>
      </c>
      <c r="U40" s="269">
        <f t="shared" si="2"/>
        <v>0</v>
      </c>
    </row>
    <row r="41" spans="1:21" ht="15.75" customHeight="1">
      <c r="A41" s="35">
        <v>35</v>
      </c>
      <c r="B41" s="224" t="s">
        <v>257</v>
      </c>
      <c r="C41" s="215"/>
      <c r="D41" s="215"/>
      <c r="E41" s="215"/>
      <c r="F41" s="215"/>
      <c r="G41" s="216"/>
      <c r="H41" s="216"/>
      <c r="I41" s="216"/>
      <c r="J41" s="216"/>
      <c r="K41" s="215"/>
      <c r="L41" s="269">
        <f t="shared" si="0"/>
        <v>0</v>
      </c>
      <c r="M41" s="215"/>
      <c r="N41" s="269">
        <f>+'3.ค่ายา'!O38</f>
        <v>0</v>
      </c>
      <c r="O41" s="269">
        <f>+'5.ค่าLab'!O38</f>
        <v>0</v>
      </c>
      <c r="P41" s="269">
        <f>+'4.ค่าวัสดุและเวชภัณฑ์มิใช่ยา'!AX39</f>
        <v>0</v>
      </c>
      <c r="Q41" s="215"/>
      <c r="R41" s="215"/>
      <c r="S41" s="216"/>
      <c r="T41" s="269">
        <f t="shared" si="1"/>
        <v>0</v>
      </c>
      <c r="U41" s="269">
        <f t="shared" si="2"/>
        <v>0</v>
      </c>
    </row>
    <row r="42" spans="1:21" ht="15.75" customHeight="1">
      <c r="A42" s="35">
        <v>36</v>
      </c>
      <c r="B42" s="224" t="s">
        <v>258</v>
      </c>
      <c r="C42" s="215"/>
      <c r="D42" s="215"/>
      <c r="E42" s="215"/>
      <c r="F42" s="215"/>
      <c r="G42" s="216"/>
      <c r="H42" s="216"/>
      <c r="I42" s="216"/>
      <c r="J42" s="216"/>
      <c r="K42" s="215"/>
      <c r="L42" s="269">
        <f t="shared" si="0"/>
        <v>0</v>
      </c>
      <c r="M42" s="215"/>
      <c r="N42" s="269">
        <f>+'3.ค่ายา'!O39</f>
        <v>0</v>
      </c>
      <c r="O42" s="269">
        <f>+'5.ค่าLab'!O39</f>
        <v>0</v>
      </c>
      <c r="P42" s="269">
        <f>+'4.ค่าวัสดุและเวชภัณฑ์มิใช่ยา'!AX40</f>
        <v>0</v>
      </c>
      <c r="Q42" s="215"/>
      <c r="R42" s="215"/>
      <c r="S42" s="216"/>
      <c r="T42" s="269">
        <f t="shared" si="1"/>
        <v>0</v>
      </c>
      <c r="U42" s="269">
        <f t="shared" si="2"/>
        <v>0</v>
      </c>
    </row>
    <row r="43" spans="1:21" ht="15.75" customHeight="1">
      <c r="A43" s="234"/>
      <c r="B43" s="235"/>
      <c r="C43" s="236">
        <f>SUM(C7:C42)</f>
        <v>0</v>
      </c>
      <c r="D43" s="236">
        <f aca="true" t="shared" si="3" ref="D43:L43">SUM(D7:D42)</f>
        <v>0</v>
      </c>
      <c r="E43" s="236">
        <f t="shared" si="3"/>
        <v>0</v>
      </c>
      <c r="F43" s="236">
        <f t="shared" si="3"/>
        <v>0</v>
      </c>
      <c r="G43" s="236">
        <f t="shared" si="3"/>
        <v>0</v>
      </c>
      <c r="H43" s="236">
        <f t="shared" si="3"/>
        <v>0</v>
      </c>
      <c r="I43" s="236">
        <f t="shared" si="3"/>
        <v>0</v>
      </c>
      <c r="J43" s="236">
        <f t="shared" si="3"/>
        <v>0</v>
      </c>
      <c r="K43" s="236">
        <f t="shared" si="3"/>
        <v>0</v>
      </c>
      <c r="L43" s="269">
        <f t="shared" si="3"/>
        <v>0</v>
      </c>
      <c r="M43" s="236">
        <f aca="true" t="shared" si="4" ref="M43:U43">SUM(M7:M42)</f>
        <v>0</v>
      </c>
      <c r="N43" s="269">
        <f>+'3.ค่ายา'!O40</f>
        <v>0</v>
      </c>
      <c r="O43" s="269">
        <f>+'5.ค่าLab'!O40</f>
        <v>0</v>
      </c>
      <c r="P43" s="269">
        <f>+'4.ค่าวัสดุและเวชภัณฑ์มิใช่ยา'!AX41</f>
        <v>0</v>
      </c>
      <c r="Q43" s="236">
        <f t="shared" si="4"/>
        <v>0</v>
      </c>
      <c r="R43" s="236">
        <f t="shared" si="4"/>
        <v>0</v>
      </c>
      <c r="S43" s="236">
        <f t="shared" si="4"/>
        <v>0</v>
      </c>
      <c r="T43" s="269">
        <f t="shared" si="1"/>
        <v>0</v>
      </c>
      <c r="U43" s="269">
        <f t="shared" si="4"/>
        <v>0</v>
      </c>
    </row>
    <row r="44" spans="1:21" ht="15.75" customHeight="1">
      <c r="A44" s="35">
        <v>37</v>
      </c>
      <c r="B44" s="224" t="s">
        <v>259</v>
      </c>
      <c r="C44" s="215"/>
      <c r="D44" s="215"/>
      <c r="E44" s="215"/>
      <c r="F44" s="215"/>
      <c r="G44" s="216"/>
      <c r="H44" s="216"/>
      <c r="I44" s="216"/>
      <c r="J44" s="216"/>
      <c r="K44" s="215"/>
      <c r="L44" s="269">
        <f t="shared" si="0"/>
        <v>0</v>
      </c>
      <c r="M44" s="215"/>
      <c r="N44" s="269">
        <f>+'3.ค่ายา'!O41</f>
        <v>0</v>
      </c>
      <c r="O44" s="269">
        <f>+'5.ค่าLab'!O41</f>
        <v>0</v>
      </c>
      <c r="P44" s="269">
        <f>+'4.ค่าวัสดุและเวชภัณฑ์มิใช่ยา'!AX42</f>
        <v>0</v>
      </c>
      <c r="Q44" s="215"/>
      <c r="R44" s="215"/>
      <c r="S44" s="216"/>
      <c r="T44" s="269">
        <f t="shared" si="1"/>
        <v>0</v>
      </c>
      <c r="U44" s="269">
        <f t="shared" si="2"/>
        <v>0</v>
      </c>
    </row>
    <row r="45" spans="1:21" ht="15.75" customHeight="1">
      <c r="A45" s="35">
        <v>38</v>
      </c>
      <c r="B45" s="224" t="s">
        <v>260</v>
      </c>
      <c r="C45" s="215"/>
      <c r="D45" s="215"/>
      <c r="E45" s="215"/>
      <c r="F45" s="215"/>
      <c r="G45" s="216"/>
      <c r="H45" s="216"/>
      <c r="I45" s="216"/>
      <c r="J45" s="216"/>
      <c r="K45" s="215"/>
      <c r="L45" s="269">
        <f t="shared" si="0"/>
        <v>0</v>
      </c>
      <c r="M45" s="215"/>
      <c r="N45" s="269">
        <f>+'3.ค่ายา'!O42</f>
        <v>0</v>
      </c>
      <c r="O45" s="269">
        <f>+'5.ค่าLab'!O42</f>
        <v>0</v>
      </c>
      <c r="P45" s="269">
        <f>+'4.ค่าวัสดุและเวชภัณฑ์มิใช่ยา'!AX43</f>
        <v>0</v>
      </c>
      <c r="Q45" s="215"/>
      <c r="R45" s="215"/>
      <c r="S45" s="216"/>
      <c r="T45" s="269">
        <f t="shared" si="1"/>
        <v>0</v>
      </c>
      <c r="U45" s="269">
        <f t="shared" si="2"/>
        <v>0</v>
      </c>
    </row>
    <row r="46" spans="1:21" ht="15.75" customHeight="1">
      <c r="A46" s="35">
        <v>39</v>
      </c>
      <c r="B46" s="224" t="s">
        <v>261</v>
      </c>
      <c r="C46" s="215"/>
      <c r="D46" s="215"/>
      <c r="E46" s="215"/>
      <c r="F46" s="215"/>
      <c r="G46" s="216"/>
      <c r="H46" s="216"/>
      <c r="I46" s="216"/>
      <c r="J46" s="216"/>
      <c r="K46" s="215"/>
      <c r="L46" s="269">
        <f t="shared" si="0"/>
        <v>0</v>
      </c>
      <c r="M46" s="215"/>
      <c r="N46" s="269">
        <f>+'3.ค่ายา'!O43</f>
        <v>0</v>
      </c>
      <c r="O46" s="269">
        <f>+'5.ค่าLab'!O43</f>
        <v>0</v>
      </c>
      <c r="P46" s="269">
        <f>+'4.ค่าวัสดุและเวชภัณฑ์มิใช่ยา'!AX44</f>
        <v>0</v>
      </c>
      <c r="Q46" s="215"/>
      <c r="R46" s="215"/>
      <c r="S46" s="216"/>
      <c r="T46" s="269">
        <f t="shared" si="1"/>
        <v>0</v>
      </c>
      <c r="U46" s="269">
        <f t="shared" si="2"/>
        <v>0</v>
      </c>
    </row>
    <row r="47" spans="1:21" ht="15.75" customHeight="1">
      <c r="A47" s="35">
        <v>40</v>
      </c>
      <c r="B47" s="224" t="s">
        <v>262</v>
      </c>
      <c r="C47" s="215"/>
      <c r="D47" s="215"/>
      <c r="E47" s="215"/>
      <c r="F47" s="215"/>
      <c r="G47" s="216"/>
      <c r="H47" s="216"/>
      <c r="I47" s="216"/>
      <c r="J47" s="216"/>
      <c r="K47" s="215"/>
      <c r="L47" s="269">
        <f t="shared" si="0"/>
        <v>0</v>
      </c>
      <c r="M47" s="215"/>
      <c r="N47" s="269">
        <f>+'3.ค่ายา'!O44</f>
        <v>0</v>
      </c>
      <c r="O47" s="269">
        <f>+'5.ค่าLab'!O44</f>
        <v>0</v>
      </c>
      <c r="P47" s="269">
        <f>+'4.ค่าวัสดุและเวชภัณฑ์มิใช่ยา'!AX45</f>
        <v>0</v>
      </c>
      <c r="Q47" s="215"/>
      <c r="R47" s="215"/>
      <c r="S47" s="216"/>
      <c r="T47" s="269">
        <f t="shared" si="1"/>
        <v>0</v>
      </c>
      <c r="U47" s="269">
        <f t="shared" si="2"/>
        <v>0</v>
      </c>
    </row>
    <row r="48" spans="1:21" ht="15.75" customHeight="1">
      <c r="A48" s="35">
        <v>41</v>
      </c>
      <c r="B48" s="224" t="s">
        <v>263</v>
      </c>
      <c r="C48" s="215"/>
      <c r="D48" s="215"/>
      <c r="E48" s="215"/>
      <c r="F48" s="215"/>
      <c r="G48" s="216"/>
      <c r="H48" s="216"/>
      <c r="I48" s="216"/>
      <c r="J48" s="216"/>
      <c r="K48" s="215"/>
      <c r="L48" s="269">
        <f t="shared" si="0"/>
        <v>0</v>
      </c>
      <c r="M48" s="215"/>
      <c r="N48" s="269">
        <f>+'3.ค่ายา'!O45</f>
        <v>0</v>
      </c>
      <c r="O48" s="269">
        <f>+'5.ค่าLab'!O45</f>
        <v>0</v>
      </c>
      <c r="P48" s="269">
        <f>+'4.ค่าวัสดุและเวชภัณฑ์มิใช่ยา'!AX46</f>
        <v>0</v>
      </c>
      <c r="Q48" s="215"/>
      <c r="R48" s="215"/>
      <c r="S48" s="216"/>
      <c r="T48" s="269">
        <f t="shared" si="1"/>
        <v>0</v>
      </c>
      <c r="U48" s="269">
        <f t="shared" si="2"/>
        <v>0</v>
      </c>
    </row>
    <row r="49" spans="1:21" ht="15.75" customHeight="1">
      <c r="A49" s="35">
        <v>42</v>
      </c>
      <c r="B49" s="224" t="s">
        <v>264</v>
      </c>
      <c r="C49" s="215"/>
      <c r="D49" s="215"/>
      <c r="E49" s="215"/>
      <c r="F49" s="215"/>
      <c r="G49" s="216"/>
      <c r="H49" s="216"/>
      <c r="I49" s="216"/>
      <c r="J49" s="216"/>
      <c r="K49" s="215"/>
      <c r="L49" s="269">
        <f t="shared" si="0"/>
        <v>0</v>
      </c>
      <c r="M49" s="215"/>
      <c r="N49" s="269">
        <f>+'3.ค่ายา'!O46</f>
        <v>0</v>
      </c>
      <c r="O49" s="269">
        <f>+'5.ค่าLab'!O46</f>
        <v>0</v>
      </c>
      <c r="P49" s="269">
        <f>+'4.ค่าวัสดุและเวชภัณฑ์มิใช่ยา'!AX47</f>
        <v>0</v>
      </c>
      <c r="Q49" s="215"/>
      <c r="R49" s="215"/>
      <c r="S49" s="216"/>
      <c r="T49" s="269">
        <f t="shared" si="1"/>
        <v>0</v>
      </c>
      <c r="U49" s="269">
        <f t="shared" si="2"/>
        <v>0</v>
      </c>
    </row>
    <row r="50" spans="1:21" ht="15.75" customHeight="1">
      <c r="A50" s="35">
        <v>43</v>
      </c>
      <c r="B50" s="224" t="s">
        <v>265</v>
      </c>
      <c r="C50" s="215"/>
      <c r="D50" s="215"/>
      <c r="E50" s="215"/>
      <c r="F50" s="215"/>
      <c r="G50" s="216"/>
      <c r="H50" s="216"/>
      <c r="I50" s="216"/>
      <c r="J50" s="216"/>
      <c r="K50" s="215"/>
      <c r="L50" s="269">
        <f t="shared" si="0"/>
        <v>0</v>
      </c>
      <c r="M50" s="215"/>
      <c r="N50" s="269">
        <f>+'3.ค่ายา'!O47</f>
        <v>0</v>
      </c>
      <c r="O50" s="269">
        <f>+'5.ค่าLab'!O47</f>
        <v>0</v>
      </c>
      <c r="P50" s="269">
        <f>+'4.ค่าวัสดุและเวชภัณฑ์มิใช่ยา'!AX48</f>
        <v>0</v>
      </c>
      <c r="Q50" s="215"/>
      <c r="R50" s="215"/>
      <c r="S50" s="216"/>
      <c r="T50" s="269">
        <f t="shared" si="1"/>
        <v>0</v>
      </c>
      <c r="U50" s="269">
        <f t="shared" si="2"/>
        <v>0</v>
      </c>
    </row>
    <row r="51" spans="1:21" ht="15.75" customHeight="1">
      <c r="A51" s="35">
        <v>44</v>
      </c>
      <c r="B51" s="224" t="s">
        <v>266</v>
      </c>
      <c r="C51" s="215"/>
      <c r="D51" s="215"/>
      <c r="E51" s="215"/>
      <c r="F51" s="215"/>
      <c r="G51" s="216"/>
      <c r="H51" s="216"/>
      <c r="I51" s="216"/>
      <c r="J51" s="216"/>
      <c r="K51" s="215"/>
      <c r="L51" s="269">
        <f t="shared" si="0"/>
        <v>0</v>
      </c>
      <c r="M51" s="215"/>
      <c r="N51" s="269">
        <f>+'3.ค่ายา'!O48</f>
        <v>0</v>
      </c>
      <c r="O51" s="269">
        <f>+'5.ค่าLab'!O48</f>
        <v>0</v>
      </c>
      <c r="P51" s="269">
        <f>+'4.ค่าวัสดุและเวชภัณฑ์มิใช่ยา'!AX49</f>
        <v>0</v>
      </c>
      <c r="Q51" s="215"/>
      <c r="R51" s="215"/>
      <c r="S51" s="216"/>
      <c r="T51" s="269">
        <f t="shared" si="1"/>
        <v>0</v>
      </c>
      <c r="U51" s="269">
        <f t="shared" si="2"/>
        <v>0</v>
      </c>
    </row>
    <row r="52" spans="1:21" ht="15.75" customHeight="1">
      <c r="A52" s="35">
        <v>45</v>
      </c>
      <c r="B52" s="224" t="s">
        <v>267</v>
      </c>
      <c r="C52" s="215"/>
      <c r="D52" s="215"/>
      <c r="E52" s="215"/>
      <c r="F52" s="215"/>
      <c r="G52" s="216"/>
      <c r="H52" s="216"/>
      <c r="I52" s="216"/>
      <c r="J52" s="216"/>
      <c r="K52" s="215"/>
      <c r="L52" s="269">
        <f t="shared" si="0"/>
        <v>0</v>
      </c>
      <c r="M52" s="215"/>
      <c r="N52" s="269">
        <f>+'3.ค่ายา'!O49</f>
        <v>0</v>
      </c>
      <c r="O52" s="269">
        <f>+'5.ค่าLab'!O49</f>
        <v>0</v>
      </c>
      <c r="P52" s="269">
        <f>+'4.ค่าวัสดุและเวชภัณฑ์มิใช่ยา'!AX50</f>
        <v>0</v>
      </c>
      <c r="Q52" s="215"/>
      <c r="R52" s="215"/>
      <c r="S52" s="216"/>
      <c r="T52" s="269">
        <f t="shared" si="1"/>
        <v>0</v>
      </c>
      <c r="U52" s="269">
        <f t="shared" si="2"/>
        <v>0</v>
      </c>
    </row>
    <row r="53" spans="1:21" ht="15.75" customHeight="1">
      <c r="A53" s="35">
        <v>46</v>
      </c>
      <c r="B53" s="224" t="s">
        <v>268</v>
      </c>
      <c r="C53" s="215"/>
      <c r="D53" s="215"/>
      <c r="E53" s="215"/>
      <c r="F53" s="215"/>
      <c r="G53" s="216"/>
      <c r="H53" s="216"/>
      <c r="I53" s="216"/>
      <c r="J53" s="216"/>
      <c r="K53" s="215"/>
      <c r="L53" s="269">
        <f t="shared" si="0"/>
        <v>0</v>
      </c>
      <c r="M53" s="215"/>
      <c r="N53" s="269">
        <f>+'3.ค่ายา'!O50</f>
        <v>0</v>
      </c>
      <c r="O53" s="269">
        <f>+'5.ค่าLab'!O50</f>
        <v>0</v>
      </c>
      <c r="P53" s="269">
        <f>+'4.ค่าวัสดุและเวชภัณฑ์มิใช่ยา'!AX51</f>
        <v>0</v>
      </c>
      <c r="Q53" s="215"/>
      <c r="R53" s="215"/>
      <c r="S53" s="216"/>
      <c r="T53" s="269">
        <f t="shared" si="1"/>
        <v>0</v>
      </c>
      <c r="U53" s="269">
        <f t="shared" si="2"/>
        <v>0</v>
      </c>
    </row>
    <row r="54" spans="1:21" ht="15.75" customHeight="1">
      <c r="A54" s="35">
        <v>47</v>
      </c>
      <c r="B54" s="224" t="s">
        <v>269</v>
      </c>
      <c r="C54" s="215"/>
      <c r="D54" s="215"/>
      <c r="E54" s="215"/>
      <c r="F54" s="215"/>
      <c r="G54" s="216"/>
      <c r="H54" s="216"/>
      <c r="I54" s="216"/>
      <c r="J54" s="216"/>
      <c r="K54" s="215"/>
      <c r="L54" s="269">
        <f t="shared" si="0"/>
        <v>0</v>
      </c>
      <c r="M54" s="215"/>
      <c r="N54" s="269">
        <f>+'3.ค่ายา'!O51</f>
        <v>0</v>
      </c>
      <c r="O54" s="269">
        <f>+'5.ค่าLab'!O51</f>
        <v>0</v>
      </c>
      <c r="P54" s="269">
        <f>+'4.ค่าวัสดุและเวชภัณฑ์มิใช่ยา'!AX52</f>
        <v>0</v>
      </c>
      <c r="Q54" s="215"/>
      <c r="R54" s="215"/>
      <c r="S54" s="216"/>
      <c r="T54" s="269">
        <f t="shared" si="1"/>
        <v>0</v>
      </c>
      <c r="U54" s="269">
        <f t="shared" si="2"/>
        <v>0</v>
      </c>
    </row>
    <row r="55" spans="1:21" ht="15.75" customHeight="1">
      <c r="A55" s="35">
        <v>48</v>
      </c>
      <c r="B55" s="224" t="s">
        <v>270</v>
      </c>
      <c r="C55" s="215"/>
      <c r="D55" s="215"/>
      <c r="E55" s="215"/>
      <c r="F55" s="215"/>
      <c r="G55" s="216"/>
      <c r="H55" s="216"/>
      <c r="I55" s="216"/>
      <c r="J55" s="216"/>
      <c r="K55" s="215"/>
      <c r="L55" s="269">
        <f t="shared" si="0"/>
        <v>0</v>
      </c>
      <c r="M55" s="215"/>
      <c r="N55" s="269">
        <f>+'3.ค่ายา'!O52</f>
        <v>0</v>
      </c>
      <c r="O55" s="269">
        <f>+'5.ค่าLab'!O52</f>
        <v>0</v>
      </c>
      <c r="P55" s="269">
        <f>+'4.ค่าวัสดุและเวชภัณฑ์มิใช่ยา'!AX53</f>
        <v>0</v>
      </c>
      <c r="Q55" s="215"/>
      <c r="R55" s="215"/>
      <c r="S55" s="216"/>
      <c r="T55" s="269">
        <f t="shared" si="1"/>
        <v>0</v>
      </c>
      <c r="U55" s="269">
        <f t="shared" si="2"/>
        <v>0</v>
      </c>
    </row>
    <row r="56" spans="1:21" ht="15.75" customHeight="1">
      <c r="A56" s="35">
        <v>49</v>
      </c>
      <c r="B56" s="224" t="s">
        <v>271</v>
      </c>
      <c r="C56" s="215"/>
      <c r="D56" s="215"/>
      <c r="E56" s="215"/>
      <c r="F56" s="215"/>
      <c r="G56" s="216"/>
      <c r="H56" s="216"/>
      <c r="I56" s="216"/>
      <c r="J56" s="216"/>
      <c r="K56" s="215"/>
      <c r="L56" s="269">
        <f t="shared" si="0"/>
        <v>0</v>
      </c>
      <c r="M56" s="215"/>
      <c r="N56" s="269">
        <f>+'3.ค่ายา'!O53</f>
        <v>0</v>
      </c>
      <c r="O56" s="269">
        <f>+'5.ค่าLab'!O53</f>
        <v>0</v>
      </c>
      <c r="P56" s="269">
        <f>+'4.ค่าวัสดุและเวชภัณฑ์มิใช่ยา'!AX54</f>
        <v>0</v>
      </c>
      <c r="Q56" s="215"/>
      <c r="R56" s="215"/>
      <c r="S56" s="216"/>
      <c r="T56" s="269">
        <f t="shared" si="1"/>
        <v>0</v>
      </c>
      <c r="U56" s="269">
        <f t="shared" si="2"/>
        <v>0</v>
      </c>
    </row>
    <row r="57" spans="1:21" ht="15.75" customHeight="1">
      <c r="A57" s="35">
        <v>50</v>
      </c>
      <c r="B57" s="224" t="s">
        <v>272</v>
      </c>
      <c r="C57" s="215"/>
      <c r="D57" s="215"/>
      <c r="E57" s="215"/>
      <c r="F57" s="215"/>
      <c r="G57" s="216"/>
      <c r="H57" s="216"/>
      <c r="I57" s="216"/>
      <c r="J57" s="216"/>
      <c r="K57" s="215"/>
      <c r="L57" s="269">
        <f t="shared" si="0"/>
        <v>0</v>
      </c>
      <c r="M57" s="215"/>
      <c r="N57" s="269">
        <f>+'3.ค่ายา'!O54</f>
        <v>0</v>
      </c>
      <c r="O57" s="269">
        <f>+'5.ค่าLab'!O54</f>
        <v>0</v>
      </c>
      <c r="P57" s="269">
        <f>+'4.ค่าวัสดุและเวชภัณฑ์มิใช่ยา'!AX55</f>
        <v>0</v>
      </c>
      <c r="Q57" s="215"/>
      <c r="R57" s="215"/>
      <c r="S57" s="216"/>
      <c r="T57" s="269">
        <f t="shared" si="1"/>
        <v>0</v>
      </c>
      <c r="U57" s="269">
        <f t="shared" si="2"/>
        <v>0</v>
      </c>
    </row>
    <row r="58" spans="1:21" ht="15.75" customHeight="1">
      <c r="A58" s="234"/>
      <c r="B58" s="235"/>
      <c r="C58" s="236">
        <f>SUM(C44:C57)</f>
        <v>0</v>
      </c>
      <c r="D58" s="236">
        <f aca="true" t="shared" si="5" ref="D58:S58">SUM(D44:D57)</f>
        <v>0</v>
      </c>
      <c r="E58" s="236">
        <f t="shared" si="5"/>
        <v>0</v>
      </c>
      <c r="F58" s="236">
        <f t="shared" si="5"/>
        <v>0</v>
      </c>
      <c r="G58" s="236">
        <f t="shared" si="5"/>
        <v>0</v>
      </c>
      <c r="H58" s="236">
        <f t="shared" si="5"/>
        <v>0</v>
      </c>
      <c r="I58" s="236">
        <f t="shared" si="5"/>
        <v>0</v>
      </c>
      <c r="J58" s="236">
        <f t="shared" si="5"/>
        <v>0</v>
      </c>
      <c r="K58" s="236">
        <f t="shared" si="5"/>
        <v>0</v>
      </c>
      <c r="L58" s="269">
        <f t="shared" si="5"/>
        <v>0</v>
      </c>
      <c r="M58" s="236">
        <f t="shared" si="5"/>
        <v>0</v>
      </c>
      <c r="N58" s="269">
        <f>+'3.ค่ายา'!O55</f>
        <v>0</v>
      </c>
      <c r="O58" s="269">
        <f>+'5.ค่าLab'!O55</f>
        <v>0</v>
      </c>
      <c r="P58" s="269">
        <f>+'4.ค่าวัสดุและเวชภัณฑ์มิใช่ยา'!AX56</f>
        <v>0</v>
      </c>
      <c r="Q58" s="236">
        <f t="shared" si="5"/>
        <v>0</v>
      </c>
      <c r="R58" s="236">
        <f t="shared" si="5"/>
        <v>0</v>
      </c>
      <c r="S58" s="236">
        <f t="shared" si="5"/>
        <v>0</v>
      </c>
      <c r="T58" s="269">
        <f t="shared" si="1"/>
        <v>0</v>
      </c>
      <c r="U58" s="269">
        <f>SUM(U44:U57)</f>
        <v>0</v>
      </c>
    </row>
    <row r="59" spans="1:21" ht="15.75" customHeight="1">
      <c r="A59" s="35">
        <v>51</v>
      </c>
      <c r="B59" s="224" t="s">
        <v>273</v>
      </c>
      <c r="C59" s="215"/>
      <c r="D59" s="215"/>
      <c r="E59" s="215"/>
      <c r="F59" s="215"/>
      <c r="G59" s="216"/>
      <c r="H59" s="216"/>
      <c r="I59" s="216"/>
      <c r="J59" s="216"/>
      <c r="K59" s="215"/>
      <c r="L59" s="269">
        <f t="shared" si="0"/>
        <v>0</v>
      </c>
      <c r="M59" s="215"/>
      <c r="N59" s="269">
        <f>+'3.ค่ายา'!O56</f>
        <v>0</v>
      </c>
      <c r="O59" s="269">
        <f>+'5.ค่าLab'!O56</f>
        <v>0</v>
      </c>
      <c r="P59" s="269">
        <f>+'4.ค่าวัสดุและเวชภัณฑ์มิใช่ยา'!AX57</f>
        <v>0</v>
      </c>
      <c r="Q59" s="215"/>
      <c r="R59" s="215"/>
      <c r="S59" s="216"/>
      <c r="T59" s="269">
        <f t="shared" si="1"/>
        <v>0</v>
      </c>
      <c r="U59" s="269">
        <f t="shared" si="2"/>
        <v>0</v>
      </c>
    </row>
    <row r="60" spans="1:21" ht="15.75" customHeight="1">
      <c r="A60" s="35">
        <v>52</v>
      </c>
      <c r="B60" s="224" t="s">
        <v>274</v>
      </c>
      <c r="C60" s="215"/>
      <c r="D60" s="215"/>
      <c r="E60" s="215"/>
      <c r="F60" s="215"/>
      <c r="G60" s="216"/>
      <c r="H60" s="216"/>
      <c r="I60" s="216"/>
      <c r="J60" s="216"/>
      <c r="K60" s="215"/>
      <c r="L60" s="269">
        <f t="shared" si="0"/>
        <v>0</v>
      </c>
      <c r="M60" s="215"/>
      <c r="N60" s="269">
        <f>+'3.ค่ายา'!O57</f>
        <v>0</v>
      </c>
      <c r="O60" s="269">
        <f>+'5.ค่าLab'!O57</f>
        <v>0</v>
      </c>
      <c r="P60" s="269">
        <f>+'4.ค่าวัสดุและเวชภัณฑ์มิใช่ยา'!AX58</f>
        <v>0</v>
      </c>
      <c r="Q60" s="215"/>
      <c r="R60" s="215"/>
      <c r="S60" s="216"/>
      <c r="T60" s="269">
        <f t="shared" si="1"/>
        <v>0</v>
      </c>
      <c r="U60" s="269">
        <f t="shared" si="2"/>
        <v>0</v>
      </c>
    </row>
    <row r="61" spans="1:21" ht="15.75" customHeight="1">
      <c r="A61" s="35">
        <v>53</v>
      </c>
      <c r="B61" s="224" t="s">
        <v>275</v>
      </c>
      <c r="C61" s="215"/>
      <c r="D61" s="215"/>
      <c r="E61" s="215"/>
      <c r="F61" s="215"/>
      <c r="G61" s="216"/>
      <c r="H61" s="216"/>
      <c r="I61" s="216"/>
      <c r="J61" s="216"/>
      <c r="K61" s="215"/>
      <c r="L61" s="269">
        <f t="shared" si="0"/>
        <v>0</v>
      </c>
      <c r="M61" s="215"/>
      <c r="N61" s="269">
        <f>+'3.ค่ายา'!O58</f>
        <v>0</v>
      </c>
      <c r="O61" s="269">
        <f>+'5.ค่าLab'!O58</f>
        <v>0</v>
      </c>
      <c r="P61" s="269">
        <f>+'4.ค่าวัสดุและเวชภัณฑ์มิใช่ยา'!AX59</f>
        <v>0</v>
      </c>
      <c r="Q61" s="215"/>
      <c r="R61" s="215"/>
      <c r="S61" s="216"/>
      <c r="T61" s="269">
        <f t="shared" si="1"/>
        <v>0</v>
      </c>
      <c r="U61" s="269">
        <f t="shared" si="2"/>
        <v>0</v>
      </c>
    </row>
    <row r="62" spans="1:21" ht="15.75" customHeight="1">
      <c r="A62" s="35">
        <v>54</v>
      </c>
      <c r="B62" s="224" t="s">
        <v>276</v>
      </c>
      <c r="C62" s="215"/>
      <c r="D62" s="215"/>
      <c r="E62" s="215"/>
      <c r="F62" s="215"/>
      <c r="G62" s="216"/>
      <c r="H62" s="216"/>
      <c r="I62" s="216"/>
      <c r="J62" s="216"/>
      <c r="K62" s="215"/>
      <c r="L62" s="269">
        <f t="shared" si="0"/>
        <v>0</v>
      </c>
      <c r="M62" s="215"/>
      <c r="N62" s="269">
        <f>+'3.ค่ายา'!O59</f>
        <v>0</v>
      </c>
      <c r="O62" s="269">
        <f>+'5.ค่าLab'!O59</f>
        <v>0</v>
      </c>
      <c r="P62" s="269">
        <f>+'4.ค่าวัสดุและเวชภัณฑ์มิใช่ยา'!AX60</f>
        <v>0</v>
      </c>
      <c r="Q62" s="215"/>
      <c r="R62" s="215"/>
      <c r="S62" s="216"/>
      <c r="T62" s="269">
        <f t="shared" si="1"/>
        <v>0</v>
      </c>
      <c r="U62" s="269">
        <f t="shared" si="2"/>
        <v>0</v>
      </c>
    </row>
    <row r="63" spans="1:21" ht="15.75" customHeight="1">
      <c r="A63" s="35">
        <v>55</v>
      </c>
      <c r="B63" s="224" t="s">
        <v>277</v>
      </c>
      <c r="C63" s="215"/>
      <c r="D63" s="215"/>
      <c r="E63" s="215"/>
      <c r="F63" s="215"/>
      <c r="G63" s="216"/>
      <c r="H63" s="216"/>
      <c r="I63" s="216"/>
      <c r="J63" s="216"/>
      <c r="K63" s="215"/>
      <c r="L63" s="269">
        <f t="shared" si="0"/>
        <v>0</v>
      </c>
      <c r="M63" s="215"/>
      <c r="N63" s="269">
        <f>+'3.ค่ายา'!O60</f>
        <v>0</v>
      </c>
      <c r="O63" s="269">
        <f>+'5.ค่าLab'!O60</f>
        <v>0</v>
      </c>
      <c r="P63" s="269">
        <f>+'4.ค่าวัสดุและเวชภัณฑ์มิใช่ยา'!AX61</f>
        <v>0</v>
      </c>
      <c r="Q63" s="215"/>
      <c r="R63" s="215"/>
      <c r="S63" s="216"/>
      <c r="T63" s="269">
        <f t="shared" si="1"/>
        <v>0</v>
      </c>
      <c r="U63" s="269">
        <f t="shared" si="2"/>
        <v>0</v>
      </c>
    </row>
    <row r="64" spans="1:21" ht="15.75" customHeight="1">
      <c r="A64" s="35">
        <v>56</v>
      </c>
      <c r="B64" s="224" t="s">
        <v>278</v>
      </c>
      <c r="C64" s="215"/>
      <c r="D64" s="215"/>
      <c r="E64" s="215"/>
      <c r="F64" s="215"/>
      <c r="G64" s="216"/>
      <c r="H64" s="216"/>
      <c r="I64" s="216"/>
      <c r="J64" s="216"/>
      <c r="K64" s="215"/>
      <c r="L64" s="269">
        <f t="shared" si="0"/>
        <v>0</v>
      </c>
      <c r="M64" s="215"/>
      <c r="N64" s="269">
        <f>+'3.ค่ายา'!O61</f>
        <v>0</v>
      </c>
      <c r="O64" s="269">
        <f>+'5.ค่าLab'!O61</f>
        <v>0</v>
      </c>
      <c r="P64" s="269">
        <f>+'4.ค่าวัสดุและเวชภัณฑ์มิใช่ยา'!AX62</f>
        <v>0</v>
      </c>
      <c r="Q64" s="215"/>
      <c r="R64" s="215"/>
      <c r="S64" s="216"/>
      <c r="T64" s="269">
        <f t="shared" si="1"/>
        <v>0</v>
      </c>
      <c r="U64" s="269">
        <f t="shared" si="2"/>
        <v>0</v>
      </c>
    </row>
    <row r="65" spans="1:21" ht="15.75" customHeight="1">
      <c r="A65" s="35">
        <v>57</v>
      </c>
      <c r="B65" s="224" t="s">
        <v>279</v>
      </c>
      <c r="C65" s="215"/>
      <c r="D65" s="215"/>
      <c r="E65" s="215"/>
      <c r="F65" s="215"/>
      <c r="G65" s="216"/>
      <c r="H65" s="216"/>
      <c r="I65" s="216"/>
      <c r="J65" s="216"/>
      <c r="K65" s="215"/>
      <c r="L65" s="269">
        <f t="shared" si="0"/>
        <v>0</v>
      </c>
      <c r="M65" s="215"/>
      <c r="N65" s="269">
        <f>+'3.ค่ายา'!O62</f>
        <v>0</v>
      </c>
      <c r="O65" s="269">
        <f>+'5.ค่าLab'!O62</f>
        <v>0</v>
      </c>
      <c r="P65" s="269">
        <f>+'4.ค่าวัสดุและเวชภัณฑ์มิใช่ยา'!AX63</f>
        <v>0</v>
      </c>
      <c r="Q65" s="215"/>
      <c r="R65" s="215"/>
      <c r="S65" s="216"/>
      <c r="T65" s="269">
        <f t="shared" si="1"/>
        <v>0</v>
      </c>
      <c r="U65" s="269">
        <f t="shared" si="2"/>
        <v>0</v>
      </c>
    </row>
    <row r="66" spans="1:21" ht="15.75" customHeight="1">
      <c r="A66" s="35">
        <v>58</v>
      </c>
      <c r="B66" s="224" t="s">
        <v>280</v>
      </c>
      <c r="C66" s="215"/>
      <c r="D66" s="215"/>
      <c r="E66" s="215"/>
      <c r="F66" s="215"/>
      <c r="G66" s="216"/>
      <c r="H66" s="216"/>
      <c r="I66" s="216"/>
      <c r="J66" s="216"/>
      <c r="K66" s="215"/>
      <c r="L66" s="269">
        <f t="shared" si="0"/>
        <v>0</v>
      </c>
      <c r="M66" s="215"/>
      <c r="N66" s="269">
        <f>+'3.ค่ายา'!O63</f>
        <v>0</v>
      </c>
      <c r="O66" s="269">
        <f>+'5.ค่าLab'!O63</f>
        <v>0</v>
      </c>
      <c r="P66" s="269">
        <f>+'4.ค่าวัสดุและเวชภัณฑ์มิใช่ยา'!AX64</f>
        <v>0</v>
      </c>
      <c r="Q66" s="215"/>
      <c r="R66" s="215"/>
      <c r="S66" s="216"/>
      <c r="T66" s="269">
        <f t="shared" si="1"/>
        <v>0</v>
      </c>
      <c r="U66" s="269">
        <f t="shared" si="2"/>
        <v>0</v>
      </c>
    </row>
    <row r="67" spans="1:21" ht="15.75" customHeight="1">
      <c r="A67" s="35">
        <v>59</v>
      </c>
      <c r="B67" s="224" t="s">
        <v>281</v>
      </c>
      <c r="C67" s="215"/>
      <c r="D67" s="215"/>
      <c r="E67" s="215"/>
      <c r="F67" s="215"/>
      <c r="G67" s="216"/>
      <c r="H67" s="216"/>
      <c r="I67" s="216"/>
      <c r="J67" s="216"/>
      <c r="K67" s="215"/>
      <c r="L67" s="269">
        <f t="shared" si="0"/>
        <v>0</v>
      </c>
      <c r="M67" s="215"/>
      <c r="N67" s="269">
        <f>+'3.ค่ายา'!O64</f>
        <v>0</v>
      </c>
      <c r="O67" s="269">
        <f>+'5.ค่าLab'!O64</f>
        <v>0</v>
      </c>
      <c r="P67" s="269">
        <f>+'4.ค่าวัสดุและเวชภัณฑ์มิใช่ยา'!AX65</f>
        <v>0</v>
      </c>
      <c r="Q67" s="215"/>
      <c r="R67" s="215"/>
      <c r="S67" s="216"/>
      <c r="T67" s="269">
        <f t="shared" si="1"/>
        <v>0</v>
      </c>
      <c r="U67" s="269">
        <f t="shared" si="2"/>
        <v>0</v>
      </c>
    </row>
    <row r="68" spans="1:21" ht="15.75" customHeight="1">
      <c r="A68" s="35">
        <v>60</v>
      </c>
      <c r="B68" s="224" t="s">
        <v>282</v>
      </c>
      <c r="C68" s="215"/>
      <c r="D68" s="215"/>
      <c r="E68" s="215"/>
      <c r="F68" s="215"/>
      <c r="G68" s="216"/>
      <c r="H68" s="216"/>
      <c r="I68" s="216"/>
      <c r="J68" s="216"/>
      <c r="K68" s="215"/>
      <c r="L68" s="269">
        <f t="shared" si="0"/>
        <v>0</v>
      </c>
      <c r="M68" s="215"/>
      <c r="N68" s="269">
        <f>+'3.ค่ายา'!O65</f>
        <v>0</v>
      </c>
      <c r="O68" s="269">
        <f>+'5.ค่าLab'!O65</f>
        <v>0</v>
      </c>
      <c r="P68" s="269">
        <f>+'4.ค่าวัสดุและเวชภัณฑ์มิใช่ยา'!AX66</f>
        <v>0</v>
      </c>
      <c r="Q68" s="215"/>
      <c r="R68" s="215"/>
      <c r="S68" s="216"/>
      <c r="T68" s="269">
        <f t="shared" si="1"/>
        <v>0</v>
      </c>
      <c r="U68" s="269">
        <f t="shared" si="2"/>
        <v>0</v>
      </c>
    </row>
    <row r="69" spans="1:21" ht="15.75" customHeight="1">
      <c r="A69" s="35">
        <v>61</v>
      </c>
      <c r="B69" s="224" t="s">
        <v>283</v>
      </c>
      <c r="C69" s="215"/>
      <c r="D69" s="215"/>
      <c r="E69" s="215"/>
      <c r="F69" s="215"/>
      <c r="G69" s="216"/>
      <c r="H69" s="216"/>
      <c r="I69" s="216"/>
      <c r="J69" s="216"/>
      <c r="K69" s="215"/>
      <c r="L69" s="269">
        <f t="shared" si="0"/>
        <v>0</v>
      </c>
      <c r="M69" s="215"/>
      <c r="N69" s="269">
        <f>+'3.ค่ายา'!O66</f>
        <v>0</v>
      </c>
      <c r="O69" s="269">
        <f>+'5.ค่าLab'!O66</f>
        <v>0</v>
      </c>
      <c r="P69" s="269">
        <f>+'4.ค่าวัสดุและเวชภัณฑ์มิใช่ยา'!AX67</f>
        <v>0</v>
      </c>
      <c r="Q69" s="215"/>
      <c r="R69" s="215"/>
      <c r="S69" s="216"/>
      <c r="T69" s="269">
        <f t="shared" si="1"/>
        <v>0</v>
      </c>
      <c r="U69" s="269">
        <f t="shared" si="2"/>
        <v>0</v>
      </c>
    </row>
    <row r="70" spans="1:21" ht="15.75" customHeight="1">
      <c r="A70" s="35">
        <v>62</v>
      </c>
      <c r="B70" s="272" t="s">
        <v>284</v>
      </c>
      <c r="C70" s="215">
        <v>6990</v>
      </c>
      <c r="D70" s="215">
        <v>31179.5</v>
      </c>
      <c r="E70" s="215">
        <v>1870</v>
      </c>
      <c r="F70" s="215">
        <v>0</v>
      </c>
      <c r="G70" s="216">
        <v>140686</v>
      </c>
      <c r="H70" s="216">
        <v>0</v>
      </c>
      <c r="I70" s="216">
        <v>0</v>
      </c>
      <c r="J70" s="216">
        <v>0</v>
      </c>
      <c r="K70" s="215">
        <v>415.85</v>
      </c>
      <c r="L70" s="269">
        <f t="shared" si="0"/>
        <v>181141.35</v>
      </c>
      <c r="M70" s="215">
        <v>0</v>
      </c>
      <c r="N70" s="269">
        <f>+'3.ค่ายา'!O67</f>
        <v>38354.78</v>
      </c>
      <c r="O70" s="269">
        <f>+'5.ค่าLab'!O67</f>
        <v>0</v>
      </c>
      <c r="P70" s="269">
        <f>+'4.ค่าวัสดุและเวชภัณฑ์มิใช่ยา'!AX68</f>
        <v>5678.900000000001</v>
      </c>
      <c r="Q70" s="215">
        <v>17148.24</v>
      </c>
      <c r="R70" s="215">
        <v>183495</v>
      </c>
      <c r="S70" s="216">
        <v>0</v>
      </c>
      <c r="T70" s="269">
        <f>SUM(M70:S70)</f>
        <v>244676.91999999998</v>
      </c>
      <c r="U70" s="269">
        <f t="shared" si="2"/>
        <v>-63535.56999999998</v>
      </c>
    </row>
    <row r="71" spans="1:21" ht="15.75" customHeight="1">
      <c r="A71" s="35">
        <v>63</v>
      </c>
      <c r="B71" s="224" t="s">
        <v>285</v>
      </c>
      <c r="C71" s="215"/>
      <c r="D71" s="215"/>
      <c r="E71" s="215"/>
      <c r="F71" s="215"/>
      <c r="G71" s="216"/>
      <c r="H71" s="216"/>
      <c r="I71" s="216"/>
      <c r="J71" s="216"/>
      <c r="K71" s="215"/>
      <c r="L71" s="269">
        <f t="shared" si="0"/>
        <v>0</v>
      </c>
      <c r="M71" s="215"/>
      <c r="N71" s="269">
        <f>+'3.ค่ายา'!O68</f>
        <v>0</v>
      </c>
      <c r="O71" s="269">
        <f>+'5.ค่าLab'!O68</f>
        <v>0</v>
      </c>
      <c r="P71" s="269">
        <f>+'4.ค่าวัสดุและเวชภัณฑ์มิใช่ยา'!AX69</f>
        <v>0</v>
      </c>
      <c r="Q71" s="215"/>
      <c r="R71" s="215"/>
      <c r="S71" s="216"/>
      <c r="T71" s="269">
        <f t="shared" si="1"/>
        <v>0</v>
      </c>
      <c r="U71" s="269">
        <f t="shared" si="2"/>
        <v>0</v>
      </c>
    </row>
    <row r="72" spans="1:21" ht="15.75" customHeight="1">
      <c r="A72" s="35">
        <v>64</v>
      </c>
      <c r="B72" s="224" t="s">
        <v>286</v>
      </c>
      <c r="C72" s="215"/>
      <c r="D72" s="215"/>
      <c r="E72" s="215"/>
      <c r="F72" s="215"/>
      <c r="G72" s="216"/>
      <c r="H72" s="216"/>
      <c r="I72" s="216"/>
      <c r="J72" s="216"/>
      <c r="K72" s="215"/>
      <c r="L72" s="269">
        <f t="shared" si="0"/>
        <v>0</v>
      </c>
      <c r="M72" s="215"/>
      <c r="N72" s="269">
        <f>+'3.ค่ายา'!O69</f>
        <v>0</v>
      </c>
      <c r="O72" s="269">
        <f>+'5.ค่าLab'!O69</f>
        <v>0</v>
      </c>
      <c r="P72" s="269">
        <f>+'4.ค่าวัสดุและเวชภัณฑ์มิใช่ยา'!AX70</f>
        <v>0</v>
      </c>
      <c r="Q72" s="215"/>
      <c r="R72" s="215"/>
      <c r="S72" s="216"/>
      <c r="T72" s="269">
        <f aca="true" t="shared" si="6" ref="T72:T135">SUM(M72:S72)</f>
        <v>0</v>
      </c>
      <c r="U72" s="269">
        <f aca="true" t="shared" si="7" ref="U72:U136">L72-T72</f>
        <v>0</v>
      </c>
    </row>
    <row r="73" spans="1:21" ht="15.75" customHeight="1">
      <c r="A73" s="234"/>
      <c r="B73" s="235"/>
      <c r="C73" s="236">
        <f>SUM(C59:C72)</f>
        <v>6990</v>
      </c>
      <c r="D73" s="236">
        <f aca="true" t="shared" si="8" ref="D73:S73">SUM(D59:D72)</f>
        <v>31179.5</v>
      </c>
      <c r="E73" s="236">
        <f t="shared" si="8"/>
        <v>1870</v>
      </c>
      <c r="F73" s="236">
        <f t="shared" si="8"/>
        <v>0</v>
      </c>
      <c r="G73" s="236">
        <f t="shared" si="8"/>
        <v>140686</v>
      </c>
      <c r="H73" s="236">
        <f t="shared" si="8"/>
        <v>0</v>
      </c>
      <c r="I73" s="236">
        <f t="shared" si="8"/>
        <v>0</v>
      </c>
      <c r="J73" s="236">
        <f t="shared" si="8"/>
        <v>0</v>
      </c>
      <c r="K73" s="236">
        <f t="shared" si="8"/>
        <v>415.85</v>
      </c>
      <c r="L73" s="269">
        <f t="shared" si="8"/>
        <v>181141.35</v>
      </c>
      <c r="M73" s="236">
        <f t="shared" si="8"/>
        <v>0</v>
      </c>
      <c r="N73" s="269">
        <f>+'3.ค่ายา'!O70</f>
        <v>38354.78</v>
      </c>
      <c r="O73" s="269">
        <f>+'5.ค่าLab'!O70</f>
        <v>0</v>
      </c>
      <c r="P73" s="269">
        <f>+'4.ค่าวัสดุและเวชภัณฑ์มิใช่ยา'!AX71</f>
        <v>5678.900000000001</v>
      </c>
      <c r="Q73" s="236">
        <f t="shared" si="8"/>
        <v>17148.24</v>
      </c>
      <c r="R73" s="236">
        <f t="shared" si="8"/>
        <v>183495</v>
      </c>
      <c r="S73" s="236">
        <f t="shared" si="8"/>
        <v>0</v>
      </c>
      <c r="T73" s="269">
        <f t="shared" si="6"/>
        <v>244676.91999999998</v>
      </c>
      <c r="U73" s="269">
        <f>SUM(U59:U72)</f>
        <v>-63535.56999999998</v>
      </c>
    </row>
    <row r="74" spans="1:21" ht="15.75" customHeight="1">
      <c r="A74" s="35">
        <v>65</v>
      </c>
      <c r="B74" s="224" t="s">
        <v>287</v>
      </c>
      <c r="C74" s="215"/>
      <c r="D74" s="215"/>
      <c r="E74" s="215"/>
      <c r="F74" s="215"/>
      <c r="G74" s="216"/>
      <c r="H74" s="216"/>
      <c r="I74" s="216"/>
      <c r="J74" s="216"/>
      <c r="K74" s="215"/>
      <c r="L74" s="269">
        <f t="shared" si="0"/>
        <v>0</v>
      </c>
      <c r="M74" s="215"/>
      <c r="N74" s="269">
        <f>+'3.ค่ายา'!O71</f>
        <v>0</v>
      </c>
      <c r="O74" s="269">
        <f>+'5.ค่าLab'!O71</f>
        <v>0</v>
      </c>
      <c r="P74" s="269">
        <f>+'4.ค่าวัสดุและเวชภัณฑ์มิใช่ยา'!AX72</f>
        <v>0</v>
      </c>
      <c r="Q74" s="215"/>
      <c r="R74" s="215"/>
      <c r="S74" s="216"/>
      <c r="T74" s="269">
        <f t="shared" si="6"/>
        <v>0</v>
      </c>
      <c r="U74" s="269">
        <f t="shared" si="7"/>
        <v>0</v>
      </c>
    </row>
    <row r="75" spans="1:21" ht="15.75" customHeight="1">
      <c r="A75" s="35">
        <v>66</v>
      </c>
      <c r="B75" s="224" t="s">
        <v>288</v>
      </c>
      <c r="C75" s="215"/>
      <c r="D75" s="215"/>
      <c r="E75" s="215"/>
      <c r="F75" s="215"/>
      <c r="G75" s="216"/>
      <c r="H75" s="216"/>
      <c r="I75" s="216"/>
      <c r="J75" s="216"/>
      <c r="K75" s="215"/>
      <c r="L75" s="269">
        <f aca="true" t="shared" si="9" ref="L75:L140">SUM(C75:K75)</f>
        <v>0</v>
      </c>
      <c r="M75" s="215"/>
      <c r="N75" s="269">
        <f>+'3.ค่ายา'!O72</f>
        <v>0</v>
      </c>
      <c r="O75" s="269">
        <f>+'5.ค่าLab'!O72</f>
        <v>0</v>
      </c>
      <c r="P75" s="269">
        <f>+'4.ค่าวัสดุและเวชภัณฑ์มิใช่ยา'!AX73</f>
        <v>0</v>
      </c>
      <c r="Q75" s="215"/>
      <c r="R75" s="215"/>
      <c r="S75" s="216"/>
      <c r="T75" s="269">
        <f t="shared" si="6"/>
        <v>0</v>
      </c>
      <c r="U75" s="269">
        <f t="shared" si="7"/>
        <v>0</v>
      </c>
    </row>
    <row r="76" spans="1:21" ht="15.75" customHeight="1">
      <c r="A76" s="35">
        <v>67</v>
      </c>
      <c r="B76" s="224" t="s">
        <v>289</v>
      </c>
      <c r="C76" s="215"/>
      <c r="D76" s="215"/>
      <c r="E76" s="215"/>
      <c r="F76" s="215"/>
      <c r="G76" s="216"/>
      <c r="H76" s="216"/>
      <c r="I76" s="216"/>
      <c r="J76" s="216"/>
      <c r="K76" s="215"/>
      <c r="L76" s="269">
        <f t="shared" si="9"/>
        <v>0</v>
      </c>
      <c r="M76" s="215"/>
      <c r="N76" s="269">
        <f>+'3.ค่ายา'!O73</f>
        <v>0</v>
      </c>
      <c r="O76" s="269">
        <f>+'5.ค่าLab'!O73</f>
        <v>0</v>
      </c>
      <c r="P76" s="269">
        <f>+'4.ค่าวัสดุและเวชภัณฑ์มิใช่ยา'!AX74</f>
        <v>0</v>
      </c>
      <c r="Q76" s="215"/>
      <c r="R76" s="215"/>
      <c r="S76" s="216"/>
      <c r="T76" s="269">
        <f t="shared" si="6"/>
        <v>0</v>
      </c>
      <c r="U76" s="269">
        <f t="shared" si="7"/>
        <v>0</v>
      </c>
    </row>
    <row r="77" spans="1:21" ht="15.75" customHeight="1">
      <c r="A77" s="35">
        <v>68</v>
      </c>
      <c r="B77" s="224" t="s">
        <v>290</v>
      </c>
      <c r="C77" s="215"/>
      <c r="D77" s="215"/>
      <c r="E77" s="215"/>
      <c r="F77" s="215"/>
      <c r="G77" s="216"/>
      <c r="H77" s="216"/>
      <c r="I77" s="216"/>
      <c r="J77" s="216"/>
      <c r="K77" s="215"/>
      <c r="L77" s="269">
        <f t="shared" si="9"/>
        <v>0</v>
      </c>
      <c r="M77" s="215"/>
      <c r="N77" s="269">
        <f>+'3.ค่ายา'!O74</f>
        <v>0</v>
      </c>
      <c r="O77" s="269">
        <f>+'5.ค่าLab'!O74</f>
        <v>0</v>
      </c>
      <c r="P77" s="269">
        <f>+'4.ค่าวัสดุและเวชภัณฑ์มิใช่ยา'!AX75</f>
        <v>0</v>
      </c>
      <c r="Q77" s="215"/>
      <c r="R77" s="215"/>
      <c r="S77" s="216"/>
      <c r="T77" s="269">
        <f t="shared" si="6"/>
        <v>0</v>
      </c>
      <c r="U77" s="269">
        <f t="shared" si="7"/>
        <v>0</v>
      </c>
    </row>
    <row r="78" spans="1:21" ht="15.75" customHeight="1">
      <c r="A78" s="35">
        <v>69</v>
      </c>
      <c r="B78" s="224" t="s">
        <v>291</v>
      </c>
      <c r="C78" s="215"/>
      <c r="D78" s="215"/>
      <c r="E78" s="215"/>
      <c r="F78" s="215"/>
      <c r="G78" s="216"/>
      <c r="H78" s="216"/>
      <c r="I78" s="216"/>
      <c r="J78" s="216"/>
      <c r="K78" s="215"/>
      <c r="L78" s="269">
        <f t="shared" si="9"/>
        <v>0</v>
      </c>
      <c r="M78" s="215"/>
      <c r="N78" s="269">
        <f>+'3.ค่ายา'!O75</f>
        <v>0</v>
      </c>
      <c r="O78" s="269">
        <f>+'5.ค่าLab'!O75</f>
        <v>0</v>
      </c>
      <c r="P78" s="269">
        <f>+'4.ค่าวัสดุและเวชภัณฑ์มิใช่ยา'!AX76</f>
        <v>0</v>
      </c>
      <c r="Q78" s="215"/>
      <c r="R78" s="215"/>
      <c r="S78" s="216"/>
      <c r="T78" s="269">
        <f t="shared" si="6"/>
        <v>0</v>
      </c>
      <c r="U78" s="269">
        <f t="shared" si="7"/>
        <v>0</v>
      </c>
    </row>
    <row r="79" spans="1:21" ht="15.75" customHeight="1">
      <c r="A79" s="35">
        <v>70</v>
      </c>
      <c r="B79" s="224" t="s">
        <v>292</v>
      </c>
      <c r="C79" s="215"/>
      <c r="D79" s="215"/>
      <c r="E79" s="215"/>
      <c r="F79" s="215"/>
      <c r="G79" s="216"/>
      <c r="H79" s="216"/>
      <c r="I79" s="216"/>
      <c r="J79" s="216"/>
      <c r="K79" s="215"/>
      <c r="L79" s="269">
        <f t="shared" si="9"/>
        <v>0</v>
      </c>
      <c r="M79" s="215"/>
      <c r="N79" s="269">
        <f>+'3.ค่ายา'!O76</f>
        <v>0</v>
      </c>
      <c r="O79" s="269">
        <f>+'5.ค่าLab'!O76</f>
        <v>0</v>
      </c>
      <c r="P79" s="269">
        <f>+'4.ค่าวัสดุและเวชภัณฑ์มิใช่ยา'!AX77</f>
        <v>0</v>
      </c>
      <c r="Q79" s="215"/>
      <c r="R79" s="215"/>
      <c r="S79" s="216"/>
      <c r="T79" s="269">
        <f t="shared" si="6"/>
        <v>0</v>
      </c>
      <c r="U79" s="269">
        <f t="shared" si="7"/>
        <v>0</v>
      </c>
    </row>
    <row r="80" spans="1:21" ht="15.75" customHeight="1">
      <c r="A80" s="35">
        <v>71</v>
      </c>
      <c r="B80" s="224" t="s">
        <v>293</v>
      </c>
      <c r="C80" s="215"/>
      <c r="D80" s="215"/>
      <c r="E80" s="215"/>
      <c r="F80" s="215"/>
      <c r="G80" s="216"/>
      <c r="H80" s="216"/>
      <c r="I80" s="216"/>
      <c r="J80" s="216"/>
      <c r="K80" s="215"/>
      <c r="L80" s="269">
        <f t="shared" si="9"/>
        <v>0</v>
      </c>
      <c r="M80" s="215"/>
      <c r="N80" s="269">
        <f>+'3.ค่ายา'!O77</f>
        <v>0</v>
      </c>
      <c r="O80" s="269">
        <f>+'5.ค่าLab'!O77</f>
        <v>0</v>
      </c>
      <c r="P80" s="269">
        <f>+'4.ค่าวัสดุและเวชภัณฑ์มิใช่ยา'!AX78</f>
        <v>0</v>
      </c>
      <c r="Q80" s="215"/>
      <c r="R80" s="215"/>
      <c r="S80" s="216"/>
      <c r="T80" s="269">
        <f t="shared" si="6"/>
        <v>0</v>
      </c>
      <c r="U80" s="269">
        <f t="shared" si="7"/>
        <v>0</v>
      </c>
    </row>
    <row r="81" spans="1:21" ht="15.75" customHeight="1">
      <c r="A81" s="35">
        <v>72</v>
      </c>
      <c r="B81" s="224" t="s">
        <v>294</v>
      </c>
      <c r="C81" s="215"/>
      <c r="D81" s="215"/>
      <c r="E81" s="215"/>
      <c r="F81" s="215"/>
      <c r="G81" s="216"/>
      <c r="H81" s="216"/>
      <c r="I81" s="216"/>
      <c r="J81" s="216"/>
      <c r="K81" s="215"/>
      <c r="L81" s="269">
        <f t="shared" si="9"/>
        <v>0</v>
      </c>
      <c r="M81" s="215"/>
      <c r="N81" s="269">
        <f>+'3.ค่ายา'!O78</f>
        <v>0</v>
      </c>
      <c r="O81" s="269">
        <f>+'5.ค่าLab'!O78</f>
        <v>0</v>
      </c>
      <c r="P81" s="269">
        <f>+'4.ค่าวัสดุและเวชภัณฑ์มิใช่ยา'!AX79</f>
        <v>0</v>
      </c>
      <c r="Q81" s="215"/>
      <c r="R81" s="215"/>
      <c r="S81" s="216"/>
      <c r="T81" s="269">
        <f t="shared" si="6"/>
        <v>0</v>
      </c>
      <c r="U81" s="269">
        <f t="shared" si="7"/>
        <v>0</v>
      </c>
    </row>
    <row r="82" spans="1:21" ht="15.75" customHeight="1">
      <c r="A82" s="35">
        <v>73</v>
      </c>
      <c r="B82" s="224" t="s">
        <v>295</v>
      </c>
      <c r="C82" s="215"/>
      <c r="D82" s="215"/>
      <c r="E82" s="215"/>
      <c r="F82" s="215"/>
      <c r="G82" s="216"/>
      <c r="H82" s="216"/>
      <c r="I82" s="216"/>
      <c r="J82" s="216"/>
      <c r="K82" s="215"/>
      <c r="L82" s="269">
        <f t="shared" si="9"/>
        <v>0</v>
      </c>
      <c r="M82" s="215"/>
      <c r="N82" s="269">
        <f>+'3.ค่ายา'!O79</f>
        <v>0</v>
      </c>
      <c r="O82" s="269">
        <f>+'5.ค่าLab'!O79</f>
        <v>0</v>
      </c>
      <c r="P82" s="269">
        <f>+'4.ค่าวัสดุและเวชภัณฑ์มิใช่ยา'!AX80</f>
        <v>0</v>
      </c>
      <c r="Q82" s="215"/>
      <c r="R82" s="215"/>
      <c r="S82" s="216"/>
      <c r="T82" s="269">
        <f t="shared" si="6"/>
        <v>0</v>
      </c>
      <c r="U82" s="269">
        <f t="shared" si="7"/>
        <v>0</v>
      </c>
    </row>
    <row r="83" spans="1:21" ht="15.75" customHeight="1">
      <c r="A83" s="35">
        <v>74</v>
      </c>
      <c r="B83" s="224" t="s">
        <v>296</v>
      </c>
      <c r="C83" s="215"/>
      <c r="D83" s="215"/>
      <c r="E83" s="215"/>
      <c r="F83" s="215"/>
      <c r="G83" s="216"/>
      <c r="H83" s="216"/>
      <c r="I83" s="216"/>
      <c r="J83" s="216"/>
      <c r="K83" s="215"/>
      <c r="L83" s="269">
        <f t="shared" si="9"/>
        <v>0</v>
      </c>
      <c r="M83" s="215"/>
      <c r="N83" s="269">
        <f>+'3.ค่ายา'!O80</f>
        <v>0</v>
      </c>
      <c r="O83" s="269">
        <f>+'5.ค่าLab'!O80</f>
        <v>0</v>
      </c>
      <c r="P83" s="269">
        <f>+'4.ค่าวัสดุและเวชภัณฑ์มิใช่ยา'!AX81</f>
        <v>0</v>
      </c>
      <c r="Q83" s="215"/>
      <c r="R83" s="215"/>
      <c r="S83" s="216"/>
      <c r="T83" s="269">
        <f t="shared" si="6"/>
        <v>0</v>
      </c>
      <c r="U83" s="269">
        <f t="shared" si="7"/>
        <v>0</v>
      </c>
    </row>
    <row r="84" spans="1:21" ht="15.75" customHeight="1">
      <c r="A84" s="35">
        <v>75</v>
      </c>
      <c r="B84" s="224" t="s">
        <v>297</v>
      </c>
      <c r="C84" s="215"/>
      <c r="D84" s="215"/>
      <c r="E84" s="215"/>
      <c r="F84" s="215"/>
      <c r="G84" s="216"/>
      <c r="H84" s="216"/>
      <c r="I84" s="216"/>
      <c r="J84" s="216"/>
      <c r="K84" s="215"/>
      <c r="L84" s="269">
        <f t="shared" si="9"/>
        <v>0</v>
      </c>
      <c r="M84" s="215"/>
      <c r="N84" s="269">
        <f>+'3.ค่ายา'!O81</f>
        <v>0</v>
      </c>
      <c r="O84" s="269">
        <f>+'5.ค่าLab'!O81</f>
        <v>0</v>
      </c>
      <c r="P84" s="269">
        <f>+'4.ค่าวัสดุและเวชภัณฑ์มิใช่ยา'!AX82</f>
        <v>0</v>
      </c>
      <c r="Q84" s="215"/>
      <c r="R84" s="215"/>
      <c r="S84" s="216"/>
      <c r="T84" s="269">
        <f t="shared" si="6"/>
        <v>0</v>
      </c>
      <c r="U84" s="269">
        <f t="shared" si="7"/>
        <v>0</v>
      </c>
    </row>
    <row r="85" spans="1:21" ht="15.75" customHeight="1">
      <c r="A85" s="35">
        <v>76</v>
      </c>
      <c r="B85" s="224" t="s">
        <v>298</v>
      </c>
      <c r="C85" s="215"/>
      <c r="D85" s="215"/>
      <c r="E85" s="215"/>
      <c r="F85" s="215"/>
      <c r="G85" s="216"/>
      <c r="H85" s="216"/>
      <c r="I85" s="216"/>
      <c r="J85" s="216"/>
      <c r="K85" s="215"/>
      <c r="L85" s="269">
        <f t="shared" si="9"/>
        <v>0</v>
      </c>
      <c r="M85" s="215"/>
      <c r="N85" s="269">
        <f>+'3.ค่ายา'!O82</f>
        <v>0</v>
      </c>
      <c r="O85" s="269">
        <f>+'5.ค่าLab'!O82</f>
        <v>0</v>
      </c>
      <c r="P85" s="269">
        <f>+'4.ค่าวัสดุและเวชภัณฑ์มิใช่ยา'!AX83</f>
        <v>0</v>
      </c>
      <c r="Q85" s="215"/>
      <c r="R85" s="215"/>
      <c r="S85" s="216"/>
      <c r="T85" s="269">
        <f t="shared" si="6"/>
        <v>0</v>
      </c>
      <c r="U85" s="269">
        <f t="shared" si="7"/>
        <v>0</v>
      </c>
    </row>
    <row r="86" spans="1:21" ht="15.75" customHeight="1">
      <c r="A86" s="35">
        <v>77</v>
      </c>
      <c r="B86" s="224" t="s">
        <v>299</v>
      </c>
      <c r="C86" s="215"/>
      <c r="D86" s="215"/>
      <c r="E86" s="215"/>
      <c r="F86" s="215"/>
      <c r="G86" s="216"/>
      <c r="H86" s="216"/>
      <c r="I86" s="216"/>
      <c r="J86" s="216"/>
      <c r="K86" s="215"/>
      <c r="L86" s="269">
        <f t="shared" si="9"/>
        <v>0</v>
      </c>
      <c r="M86" s="215"/>
      <c r="N86" s="269">
        <f>+'3.ค่ายา'!O83</f>
        <v>0</v>
      </c>
      <c r="O86" s="269">
        <f>+'5.ค่าLab'!O83</f>
        <v>0</v>
      </c>
      <c r="P86" s="269">
        <f>+'4.ค่าวัสดุและเวชภัณฑ์มิใช่ยา'!AX84</f>
        <v>0</v>
      </c>
      <c r="Q86" s="215"/>
      <c r="R86" s="215"/>
      <c r="S86" s="216"/>
      <c r="T86" s="269">
        <f t="shared" si="6"/>
        <v>0</v>
      </c>
      <c r="U86" s="269">
        <f t="shared" si="7"/>
        <v>0</v>
      </c>
    </row>
    <row r="87" spans="1:21" ht="15.75" customHeight="1">
      <c r="A87" s="35">
        <v>78</v>
      </c>
      <c r="B87" s="224" t="s">
        <v>300</v>
      </c>
      <c r="C87" s="215"/>
      <c r="D87" s="215"/>
      <c r="E87" s="215"/>
      <c r="F87" s="215"/>
      <c r="G87" s="216"/>
      <c r="H87" s="216"/>
      <c r="I87" s="216"/>
      <c r="J87" s="216"/>
      <c r="K87" s="215"/>
      <c r="L87" s="269">
        <f t="shared" si="9"/>
        <v>0</v>
      </c>
      <c r="M87" s="215"/>
      <c r="N87" s="269">
        <f>+'3.ค่ายา'!O84</f>
        <v>0</v>
      </c>
      <c r="O87" s="269">
        <f>+'5.ค่าLab'!O84</f>
        <v>0</v>
      </c>
      <c r="P87" s="269">
        <f>+'4.ค่าวัสดุและเวชภัณฑ์มิใช่ยา'!AX85</f>
        <v>0</v>
      </c>
      <c r="Q87" s="215"/>
      <c r="R87" s="215"/>
      <c r="S87" s="216"/>
      <c r="T87" s="269">
        <f t="shared" si="6"/>
        <v>0</v>
      </c>
      <c r="U87" s="269">
        <f t="shared" si="7"/>
        <v>0</v>
      </c>
    </row>
    <row r="88" spans="1:21" ht="15.75" customHeight="1">
      <c r="A88" s="35">
        <v>79</v>
      </c>
      <c r="B88" s="224" t="s">
        <v>301</v>
      </c>
      <c r="C88" s="215"/>
      <c r="D88" s="215"/>
      <c r="E88" s="215"/>
      <c r="F88" s="215"/>
      <c r="G88" s="216"/>
      <c r="H88" s="216"/>
      <c r="I88" s="216"/>
      <c r="J88" s="216"/>
      <c r="K88" s="215"/>
      <c r="L88" s="269">
        <f t="shared" si="9"/>
        <v>0</v>
      </c>
      <c r="M88" s="215"/>
      <c r="N88" s="269">
        <f>+'3.ค่ายา'!O85</f>
        <v>0</v>
      </c>
      <c r="O88" s="269">
        <f>+'5.ค่าLab'!O85</f>
        <v>0</v>
      </c>
      <c r="P88" s="269">
        <f>+'4.ค่าวัสดุและเวชภัณฑ์มิใช่ยา'!AX86</f>
        <v>0</v>
      </c>
      <c r="Q88" s="215"/>
      <c r="R88" s="215"/>
      <c r="S88" s="216"/>
      <c r="T88" s="269">
        <f t="shared" si="6"/>
        <v>0</v>
      </c>
      <c r="U88" s="269">
        <f t="shared" si="7"/>
        <v>0</v>
      </c>
    </row>
    <row r="89" spans="1:21" ht="15.75" customHeight="1">
      <c r="A89" s="35">
        <v>80</v>
      </c>
      <c r="B89" s="224" t="s">
        <v>302</v>
      </c>
      <c r="C89" s="215"/>
      <c r="D89" s="215"/>
      <c r="E89" s="215"/>
      <c r="F89" s="215"/>
      <c r="G89" s="216"/>
      <c r="H89" s="216"/>
      <c r="I89" s="216"/>
      <c r="J89" s="216"/>
      <c r="K89" s="215"/>
      <c r="L89" s="269">
        <f t="shared" si="9"/>
        <v>0</v>
      </c>
      <c r="M89" s="215"/>
      <c r="N89" s="269">
        <f>+'3.ค่ายา'!O86</f>
        <v>0</v>
      </c>
      <c r="O89" s="269">
        <f>+'5.ค่าLab'!O86</f>
        <v>0</v>
      </c>
      <c r="P89" s="269">
        <f>+'4.ค่าวัสดุและเวชภัณฑ์มิใช่ยา'!AX87</f>
        <v>0</v>
      </c>
      <c r="Q89" s="215"/>
      <c r="R89" s="215"/>
      <c r="S89" s="216"/>
      <c r="T89" s="269">
        <f t="shared" si="6"/>
        <v>0</v>
      </c>
      <c r="U89" s="269">
        <f t="shared" si="7"/>
        <v>0</v>
      </c>
    </row>
    <row r="90" spans="1:21" ht="15.75" customHeight="1">
      <c r="A90" s="35">
        <v>81</v>
      </c>
      <c r="B90" s="224" t="s">
        <v>303</v>
      </c>
      <c r="C90" s="215"/>
      <c r="D90" s="215"/>
      <c r="E90" s="215"/>
      <c r="F90" s="215"/>
      <c r="G90" s="216"/>
      <c r="H90" s="216"/>
      <c r="I90" s="216"/>
      <c r="J90" s="216"/>
      <c r="K90" s="215"/>
      <c r="L90" s="269">
        <f t="shared" si="9"/>
        <v>0</v>
      </c>
      <c r="M90" s="215"/>
      <c r="N90" s="269">
        <f>+'3.ค่ายา'!O87</f>
        <v>0</v>
      </c>
      <c r="O90" s="269">
        <f>+'5.ค่าLab'!O87</f>
        <v>0</v>
      </c>
      <c r="P90" s="269">
        <f>+'4.ค่าวัสดุและเวชภัณฑ์มิใช่ยา'!AX88</f>
        <v>0</v>
      </c>
      <c r="Q90" s="215"/>
      <c r="R90" s="215"/>
      <c r="S90" s="216"/>
      <c r="T90" s="269">
        <f t="shared" si="6"/>
        <v>0</v>
      </c>
      <c r="U90" s="269">
        <f t="shared" si="7"/>
        <v>0</v>
      </c>
    </row>
    <row r="91" spans="1:21" ht="15.75" customHeight="1">
      <c r="A91" s="35">
        <v>82</v>
      </c>
      <c r="B91" s="224" t="s">
        <v>304</v>
      </c>
      <c r="C91" s="215"/>
      <c r="D91" s="215"/>
      <c r="E91" s="215"/>
      <c r="F91" s="215"/>
      <c r="G91" s="216"/>
      <c r="H91" s="216"/>
      <c r="I91" s="216"/>
      <c r="J91" s="216"/>
      <c r="K91" s="215"/>
      <c r="L91" s="269">
        <f t="shared" si="9"/>
        <v>0</v>
      </c>
      <c r="M91" s="215"/>
      <c r="N91" s="269">
        <f>+'3.ค่ายา'!O88</f>
        <v>0</v>
      </c>
      <c r="O91" s="269">
        <f>+'5.ค่าLab'!O88</f>
        <v>0</v>
      </c>
      <c r="P91" s="269">
        <f>+'4.ค่าวัสดุและเวชภัณฑ์มิใช่ยา'!AX89</f>
        <v>0</v>
      </c>
      <c r="Q91" s="215"/>
      <c r="R91" s="215"/>
      <c r="S91" s="216"/>
      <c r="T91" s="269">
        <f t="shared" si="6"/>
        <v>0</v>
      </c>
      <c r="U91" s="269">
        <f t="shared" si="7"/>
        <v>0</v>
      </c>
    </row>
    <row r="92" spans="1:21" ht="15.75" customHeight="1">
      <c r="A92" s="35">
        <v>83</v>
      </c>
      <c r="B92" s="224" t="s">
        <v>305</v>
      </c>
      <c r="C92" s="215"/>
      <c r="D92" s="215"/>
      <c r="E92" s="215"/>
      <c r="F92" s="215"/>
      <c r="G92" s="216"/>
      <c r="H92" s="216"/>
      <c r="I92" s="216"/>
      <c r="J92" s="216"/>
      <c r="K92" s="215"/>
      <c r="L92" s="269">
        <f t="shared" si="9"/>
        <v>0</v>
      </c>
      <c r="M92" s="215"/>
      <c r="N92" s="269">
        <f>+'3.ค่ายา'!O89</f>
        <v>0</v>
      </c>
      <c r="O92" s="269">
        <f>+'5.ค่าLab'!O89</f>
        <v>0</v>
      </c>
      <c r="P92" s="269">
        <f>+'4.ค่าวัสดุและเวชภัณฑ์มิใช่ยา'!AX90</f>
        <v>0</v>
      </c>
      <c r="Q92" s="215"/>
      <c r="R92" s="215"/>
      <c r="S92" s="216"/>
      <c r="T92" s="269">
        <f t="shared" si="6"/>
        <v>0</v>
      </c>
      <c r="U92" s="269">
        <f t="shared" si="7"/>
        <v>0</v>
      </c>
    </row>
    <row r="93" spans="1:21" ht="15.75" customHeight="1">
      <c r="A93" s="35">
        <v>84</v>
      </c>
      <c r="B93" s="224" t="s">
        <v>306</v>
      </c>
      <c r="C93" s="215"/>
      <c r="D93" s="215"/>
      <c r="E93" s="215"/>
      <c r="F93" s="215"/>
      <c r="G93" s="216"/>
      <c r="H93" s="216"/>
      <c r="I93" s="216"/>
      <c r="J93" s="216"/>
      <c r="K93" s="215"/>
      <c r="L93" s="269">
        <f t="shared" si="9"/>
        <v>0</v>
      </c>
      <c r="M93" s="215"/>
      <c r="N93" s="269">
        <f>+'3.ค่ายา'!O90</f>
        <v>0</v>
      </c>
      <c r="O93" s="269">
        <f>+'5.ค่าLab'!O90</f>
        <v>0</v>
      </c>
      <c r="P93" s="269">
        <f>+'4.ค่าวัสดุและเวชภัณฑ์มิใช่ยา'!AX91</f>
        <v>0</v>
      </c>
      <c r="Q93" s="215"/>
      <c r="R93" s="215"/>
      <c r="S93" s="216"/>
      <c r="T93" s="269">
        <f t="shared" si="6"/>
        <v>0</v>
      </c>
      <c r="U93" s="269">
        <f t="shared" si="7"/>
        <v>0</v>
      </c>
    </row>
    <row r="94" spans="1:21" ht="15.75" customHeight="1">
      <c r="A94" s="35">
        <v>85</v>
      </c>
      <c r="B94" s="224" t="s">
        <v>307</v>
      </c>
      <c r="C94" s="215"/>
      <c r="D94" s="215"/>
      <c r="E94" s="215"/>
      <c r="F94" s="215"/>
      <c r="G94" s="216"/>
      <c r="H94" s="216"/>
      <c r="I94" s="216"/>
      <c r="J94" s="216"/>
      <c r="K94" s="215"/>
      <c r="L94" s="269">
        <f t="shared" si="9"/>
        <v>0</v>
      </c>
      <c r="M94" s="215"/>
      <c r="N94" s="269">
        <f>+'3.ค่ายา'!O91</f>
        <v>0</v>
      </c>
      <c r="O94" s="269">
        <f>+'5.ค่าLab'!O91</f>
        <v>0</v>
      </c>
      <c r="P94" s="269">
        <f>+'4.ค่าวัสดุและเวชภัณฑ์มิใช่ยา'!AX92</f>
        <v>0</v>
      </c>
      <c r="Q94" s="215"/>
      <c r="R94" s="215"/>
      <c r="S94" s="216"/>
      <c r="T94" s="269">
        <f t="shared" si="6"/>
        <v>0</v>
      </c>
      <c r="U94" s="269">
        <f t="shared" si="7"/>
        <v>0</v>
      </c>
    </row>
    <row r="95" spans="1:21" ht="15.75" customHeight="1">
      <c r="A95" s="35">
        <v>86</v>
      </c>
      <c r="B95" s="224" t="s">
        <v>308</v>
      </c>
      <c r="C95" s="215"/>
      <c r="D95" s="215"/>
      <c r="E95" s="215"/>
      <c r="F95" s="215"/>
      <c r="G95" s="216"/>
      <c r="H95" s="216"/>
      <c r="I95" s="216"/>
      <c r="J95" s="216"/>
      <c r="K95" s="215"/>
      <c r="L95" s="269">
        <f t="shared" si="9"/>
        <v>0</v>
      </c>
      <c r="M95" s="215"/>
      <c r="N95" s="269">
        <f>+'3.ค่ายา'!O92</f>
        <v>0</v>
      </c>
      <c r="O95" s="269">
        <f>+'5.ค่าLab'!O92</f>
        <v>0</v>
      </c>
      <c r="P95" s="269">
        <f>+'4.ค่าวัสดุและเวชภัณฑ์มิใช่ยา'!AX93</f>
        <v>0</v>
      </c>
      <c r="Q95" s="215"/>
      <c r="R95" s="215"/>
      <c r="S95" s="216"/>
      <c r="T95" s="269">
        <f t="shared" si="6"/>
        <v>0</v>
      </c>
      <c r="U95" s="269">
        <f t="shared" si="7"/>
        <v>0</v>
      </c>
    </row>
    <row r="96" spans="1:21" ht="15.75" customHeight="1">
      <c r="A96" s="35">
        <v>87</v>
      </c>
      <c r="B96" s="224" t="s">
        <v>309</v>
      </c>
      <c r="C96" s="215"/>
      <c r="D96" s="215"/>
      <c r="E96" s="215"/>
      <c r="F96" s="215"/>
      <c r="G96" s="216"/>
      <c r="H96" s="216"/>
      <c r="I96" s="216"/>
      <c r="J96" s="216"/>
      <c r="K96" s="215"/>
      <c r="L96" s="269">
        <f t="shared" si="9"/>
        <v>0</v>
      </c>
      <c r="M96" s="215"/>
      <c r="N96" s="269">
        <f>+'3.ค่ายา'!O93</f>
        <v>0</v>
      </c>
      <c r="O96" s="269">
        <f>+'5.ค่าLab'!O93</f>
        <v>0</v>
      </c>
      <c r="P96" s="269">
        <f>+'4.ค่าวัสดุและเวชภัณฑ์มิใช่ยา'!AX94</f>
        <v>0</v>
      </c>
      <c r="Q96" s="215"/>
      <c r="R96" s="215"/>
      <c r="S96" s="216"/>
      <c r="T96" s="269">
        <f t="shared" si="6"/>
        <v>0</v>
      </c>
      <c r="U96" s="269">
        <f t="shared" si="7"/>
        <v>0</v>
      </c>
    </row>
    <row r="97" spans="1:21" ht="15.75" customHeight="1">
      <c r="A97" s="35">
        <v>88</v>
      </c>
      <c r="B97" s="224" t="s">
        <v>310</v>
      </c>
      <c r="C97" s="215"/>
      <c r="D97" s="215"/>
      <c r="E97" s="215"/>
      <c r="F97" s="215"/>
      <c r="G97" s="216"/>
      <c r="H97" s="216"/>
      <c r="I97" s="216"/>
      <c r="J97" s="216"/>
      <c r="K97" s="215"/>
      <c r="L97" s="269">
        <f t="shared" si="9"/>
        <v>0</v>
      </c>
      <c r="M97" s="215"/>
      <c r="N97" s="269">
        <f>+'3.ค่ายา'!O94</f>
        <v>0</v>
      </c>
      <c r="O97" s="269">
        <f>+'5.ค่าLab'!O94</f>
        <v>0</v>
      </c>
      <c r="P97" s="269">
        <f>+'4.ค่าวัสดุและเวชภัณฑ์มิใช่ยา'!AX95</f>
        <v>0</v>
      </c>
      <c r="Q97" s="215"/>
      <c r="R97" s="215"/>
      <c r="S97" s="216"/>
      <c r="T97" s="269">
        <f t="shared" si="6"/>
        <v>0</v>
      </c>
      <c r="U97" s="269">
        <f t="shared" si="7"/>
        <v>0</v>
      </c>
    </row>
    <row r="98" spans="1:21" ht="15.75" customHeight="1">
      <c r="A98" s="35">
        <v>89</v>
      </c>
      <c r="B98" s="224" t="s">
        <v>311</v>
      </c>
      <c r="C98" s="215"/>
      <c r="D98" s="215"/>
      <c r="E98" s="215"/>
      <c r="F98" s="215"/>
      <c r="G98" s="216"/>
      <c r="H98" s="216"/>
      <c r="I98" s="216"/>
      <c r="J98" s="216"/>
      <c r="K98" s="215"/>
      <c r="L98" s="269">
        <f t="shared" si="9"/>
        <v>0</v>
      </c>
      <c r="M98" s="215"/>
      <c r="N98" s="269">
        <f>+'3.ค่ายา'!O95</f>
        <v>0</v>
      </c>
      <c r="O98" s="269">
        <f>+'5.ค่าLab'!O95</f>
        <v>0</v>
      </c>
      <c r="P98" s="269">
        <f>+'4.ค่าวัสดุและเวชภัณฑ์มิใช่ยา'!AX96</f>
        <v>0</v>
      </c>
      <c r="Q98" s="215"/>
      <c r="R98" s="215"/>
      <c r="S98" s="216"/>
      <c r="T98" s="269">
        <f t="shared" si="6"/>
        <v>0</v>
      </c>
      <c r="U98" s="269">
        <f t="shared" si="7"/>
        <v>0</v>
      </c>
    </row>
    <row r="99" spans="1:21" ht="15.75" customHeight="1">
      <c r="A99" s="234"/>
      <c r="B99" s="235"/>
      <c r="C99" s="236">
        <f>SUM(C74:C98)</f>
        <v>0</v>
      </c>
      <c r="D99" s="236">
        <f aca="true" t="shared" si="10" ref="D99:S99">SUM(D74:D98)</f>
        <v>0</v>
      </c>
      <c r="E99" s="236">
        <f t="shared" si="10"/>
        <v>0</v>
      </c>
      <c r="F99" s="236">
        <f t="shared" si="10"/>
        <v>0</v>
      </c>
      <c r="G99" s="236">
        <f t="shared" si="10"/>
        <v>0</v>
      </c>
      <c r="H99" s="236">
        <f t="shared" si="10"/>
        <v>0</v>
      </c>
      <c r="I99" s="236">
        <f t="shared" si="10"/>
        <v>0</v>
      </c>
      <c r="J99" s="236">
        <f t="shared" si="10"/>
        <v>0</v>
      </c>
      <c r="K99" s="236">
        <f t="shared" si="10"/>
        <v>0</v>
      </c>
      <c r="L99" s="269">
        <f t="shared" si="10"/>
        <v>0</v>
      </c>
      <c r="M99" s="236">
        <f t="shared" si="10"/>
        <v>0</v>
      </c>
      <c r="N99" s="269">
        <f>+'3.ค่ายา'!O96</f>
        <v>0</v>
      </c>
      <c r="O99" s="269">
        <f>+'5.ค่าLab'!O96</f>
        <v>0</v>
      </c>
      <c r="P99" s="269">
        <f>+'4.ค่าวัสดุและเวชภัณฑ์มิใช่ยา'!AX97</f>
        <v>0</v>
      </c>
      <c r="Q99" s="236">
        <f t="shared" si="10"/>
        <v>0</v>
      </c>
      <c r="R99" s="236">
        <f t="shared" si="10"/>
        <v>0</v>
      </c>
      <c r="S99" s="236">
        <f t="shared" si="10"/>
        <v>0</v>
      </c>
      <c r="T99" s="269">
        <f t="shared" si="6"/>
        <v>0</v>
      </c>
      <c r="U99" s="269">
        <f>SUM(U74:U98)</f>
        <v>0</v>
      </c>
    </row>
    <row r="100" spans="1:21" ht="15.75" customHeight="1">
      <c r="A100" s="35">
        <v>90</v>
      </c>
      <c r="B100" s="224" t="s">
        <v>312</v>
      </c>
      <c r="C100" s="215"/>
      <c r="D100" s="215"/>
      <c r="E100" s="215"/>
      <c r="F100" s="215"/>
      <c r="G100" s="216"/>
      <c r="H100" s="216"/>
      <c r="I100" s="216"/>
      <c r="J100" s="216"/>
      <c r="K100" s="215"/>
      <c r="L100" s="269">
        <f t="shared" si="9"/>
        <v>0</v>
      </c>
      <c r="M100" s="215"/>
      <c r="N100" s="269">
        <f>+'3.ค่ายา'!O97</f>
        <v>0</v>
      </c>
      <c r="O100" s="269">
        <f>+'5.ค่าLab'!O97</f>
        <v>0</v>
      </c>
      <c r="P100" s="269">
        <f>+'4.ค่าวัสดุและเวชภัณฑ์มิใช่ยา'!AX98</f>
        <v>0</v>
      </c>
      <c r="Q100" s="215"/>
      <c r="R100" s="215"/>
      <c r="S100" s="216"/>
      <c r="T100" s="269">
        <f t="shared" si="6"/>
        <v>0</v>
      </c>
      <c r="U100" s="269">
        <f t="shared" si="7"/>
        <v>0</v>
      </c>
    </row>
    <row r="101" spans="1:21" ht="15.75" customHeight="1">
      <c r="A101" s="35">
        <v>91</v>
      </c>
      <c r="B101" s="224" t="s">
        <v>313</v>
      </c>
      <c r="C101" s="215"/>
      <c r="D101" s="215"/>
      <c r="E101" s="215"/>
      <c r="F101" s="215"/>
      <c r="G101" s="216"/>
      <c r="H101" s="216"/>
      <c r="I101" s="216"/>
      <c r="J101" s="216"/>
      <c r="K101" s="215"/>
      <c r="L101" s="269">
        <f t="shared" si="9"/>
        <v>0</v>
      </c>
      <c r="M101" s="215"/>
      <c r="N101" s="269">
        <f>+'3.ค่ายา'!O98</f>
        <v>0</v>
      </c>
      <c r="O101" s="269">
        <f>+'5.ค่าLab'!O98</f>
        <v>0</v>
      </c>
      <c r="P101" s="269">
        <f>+'4.ค่าวัสดุและเวชภัณฑ์มิใช่ยา'!AX99</f>
        <v>0</v>
      </c>
      <c r="Q101" s="215"/>
      <c r="R101" s="215"/>
      <c r="S101" s="216"/>
      <c r="T101" s="269">
        <f t="shared" si="6"/>
        <v>0</v>
      </c>
      <c r="U101" s="269">
        <f t="shared" si="7"/>
        <v>0</v>
      </c>
    </row>
    <row r="102" spans="1:21" ht="15.75" customHeight="1">
      <c r="A102" s="35">
        <v>92</v>
      </c>
      <c r="B102" s="224" t="s">
        <v>314</v>
      </c>
      <c r="C102" s="215"/>
      <c r="D102" s="215"/>
      <c r="E102" s="215"/>
      <c r="F102" s="215"/>
      <c r="G102" s="216"/>
      <c r="H102" s="216"/>
      <c r="I102" s="216"/>
      <c r="J102" s="216"/>
      <c r="K102" s="215"/>
      <c r="L102" s="269">
        <f t="shared" si="9"/>
        <v>0</v>
      </c>
      <c r="M102" s="215"/>
      <c r="N102" s="269">
        <f>+'3.ค่ายา'!O99</f>
        <v>0</v>
      </c>
      <c r="O102" s="269">
        <f>+'5.ค่าLab'!O99</f>
        <v>0</v>
      </c>
      <c r="P102" s="269">
        <f>+'4.ค่าวัสดุและเวชภัณฑ์มิใช่ยา'!AX100</f>
        <v>0</v>
      </c>
      <c r="Q102" s="215"/>
      <c r="R102" s="215"/>
      <c r="S102" s="216"/>
      <c r="T102" s="269">
        <f t="shared" si="6"/>
        <v>0</v>
      </c>
      <c r="U102" s="269">
        <f t="shared" si="7"/>
        <v>0</v>
      </c>
    </row>
    <row r="103" spans="1:21" ht="15.75" customHeight="1">
      <c r="A103" s="35">
        <v>93</v>
      </c>
      <c r="B103" s="224" t="s">
        <v>315</v>
      </c>
      <c r="C103" s="215"/>
      <c r="D103" s="215"/>
      <c r="E103" s="215"/>
      <c r="F103" s="215"/>
      <c r="G103" s="216"/>
      <c r="H103" s="216"/>
      <c r="I103" s="216"/>
      <c r="J103" s="216"/>
      <c r="K103" s="215"/>
      <c r="L103" s="269">
        <f t="shared" si="9"/>
        <v>0</v>
      </c>
      <c r="M103" s="215"/>
      <c r="N103" s="269">
        <f>+'3.ค่ายา'!O100</f>
        <v>0</v>
      </c>
      <c r="O103" s="269">
        <f>+'5.ค่าLab'!O100</f>
        <v>0</v>
      </c>
      <c r="P103" s="269">
        <f>+'4.ค่าวัสดุและเวชภัณฑ์มิใช่ยา'!AX101</f>
        <v>0</v>
      </c>
      <c r="Q103" s="215"/>
      <c r="R103" s="215"/>
      <c r="S103" s="216"/>
      <c r="T103" s="269">
        <f t="shared" si="6"/>
        <v>0</v>
      </c>
      <c r="U103" s="269">
        <f t="shared" si="7"/>
        <v>0</v>
      </c>
    </row>
    <row r="104" spans="1:21" ht="15.75" customHeight="1">
      <c r="A104" s="35">
        <v>94</v>
      </c>
      <c r="B104" s="224" t="s">
        <v>316</v>
      </c>
      <c r="C104" s="215"/>
      <c r="D104" s="215"/>
      <c r="E104" s="215"/>
      <c r="F104" s="215"/>
      <c r="G104" s="216"/>
      <c r="H104" s="216"/>
      <c r="I104" s="216"/>
      <c r="J104" s="216"/>
      <c r="K104" s="215"/>
      <c r="L104" s="269">
        <f t="shared" si="9"/>
        <v>0</v>
      </c>
      <c r="M104" s="215"/>
      <c r="N104" s="269">
        <f>+'3.ค่ายา'!O101</f>
        <v>0</v>
      </c>
      <c r="O104" s="269">
        <f>+'5.ค่าLab'!O101</f>
        <v>0</v>
      </c>
      <c r="P104" s="269">
        <f>+'4.ค่าวัสดุและเวชภัณฑ์มิใช่ยา'!AX102</f>
        <v>0</v>
      </c>
      <c r="Q104" s="215"/>
      <c r="R104" s="215"/>
      <c r="S104" s="216"/>
      <c r="T104" s="269">
        <f t="shared" si="6"/>
        <v>0</v>
      </c>
      <c r="U104" s="269">
        <f t="shared" si="7"/>
        <v>0</v>
      </c>
    </row>
    <row r="105" spans="1:21" ht="15.75" customHeight="1">
      <c r="A105" s="35">
        <v>95</v>
      </c>
      <c r="B105" s="224" t="s">
        <v>317</v>
      </c>
      <c r="C105" s="215"/>
      <c r="D105" s="215"/>
      <c r="E105" s="215"/>
      <c r="F105" s="215"/>
      <c r="G105" s="216"/>
      <c r="H105" s="216"/>
      <c r="I105" s="216"/>
      <c r="J105" s="216"/>
      <c r="K105" s="215"/>
      <c r="L105" s="269">
        <f t="shared" si="9"/>
        <v>0</v>
      </c>
      <c r="M105" s="215"/>
      <c r="N105" s="269">
        <f>+'3.ค่ายา'!O102</f>
        <v>0</v>
      </c>
      <c r="O105" s="269">
        <f>+'5.ค่าLab'!O102</f>
        <v>0</v>
      </c>
      <c r="P105" s="269">
        <f>+'4.ค่าวัสดุและเวชภัณฑ์มิใช่ยา'!AX103</f>
        <v>0</v>
      </c>
      <c r="Q105" s="215"/>
      <c r="R105" s="215"/>
      <c r="S105" s="216"/>
      <c r="T105" s="269">
        <f t="shared" si="6"/>
        <v>0</v>
      </c>
      <c r="U105" s="269">
        <f t="shared" si="7"/>
        <v>0</v>
      </c>
    </row>
    <row r="106" spans="1:21" ht="15.75" customHeight="1">
      <c r="A106" s="35">
        <v>96</v>
      </c>
      <c r="B106" s="224" t="s">
        <v>318</v>
      </c>
      <c r="C106" s="215"/>
      <c r="D106" s="215"/>
      <c r="E106" s="215"/>
      <c r="F106" s="215"/>
      <c r="G106" s="216"/>
      <c r="H106" s="216"/>
      <c r="I106" s="216"/>
      <c r="J106" s="216"/>
      <c r="K106" s="215"/>
      <c r="L106" s="269">
        <f t="shared" si="9"/>
        <v>0</v>
      </c>
      <c r="M106" s="215"/>
      <c r="N106" s="269">
        <f>+'3.ค่ายา'!O103</f>
        <v>0</v>
      </c>
      <c r="O106" s="269">
        <f>+'5.ค่าLab'!O103</f>
        <v>0</v>
      </c>
      <c r="P106" s="269">
        <f>+'4.ค่าวัสดุและเวชภัณฑ์มิใช่ยา'!AX104</f>
        <v>0</v>
      </c>
      <c r="Q106" s="215"/>
      <c r="R106" s="215"/>
      <c r="S106" s="216"/>
      <c r="T106" s="269">
        <f t="shared" si="6"/>
        <v>0</v>
      </c>
      <c r="U106" s="269">
        <f t="shared" si="7"/>
        <v>0</v>
      </c>
    </row>
    <row r="107" spans="1:21" ht="15.75" customHeight="1">
      <c r="A107" s="35">
        <v>97</v>
      </c>
      <c r="B107" s="224" t="s">
        <v>319</v>
      </c>
      <c r="C107" s="215"/>
      <c r="D107" s="215"/>
      <c r="E107" s="215"/>
      <c r="F107" s="215"/>
      <c r="G107" s="216"/>
      <c r="H107" s="216"/>
      <c r="I107" s="216"/>
      <c r="J107" s="216"/>
      <c r="K107" s="215"/>
      <c r="L107" s="269">
        <f t="shared" si="9"/>
        <v>0</v>
      </c>
      <c r="M107" s="215"/>
      <c r="N107" s="269">
        <f>+'3.ค่ายา'!O104</f>
        <v>0</v>
      </c>
      <c r="O107" s="269">
        <f>+'5.ค่าLab'!O104</f>
        <v>0</v>
      </c>
      <c r="P107" s="269">
        <f>+'4.ค่าวัสดุและเวชภัณฑ์มิใช่ยา'!AX105</f>
        <v>0</v>
      </c>
      <c r="Q107" s="215"/>
      <c r="R107" s="215"/>
      <c r="S107" s="216"/>
      <c r="T107" s="269">
        <f t="shared" si="6"/>
        <v>0</v>
      </c>
      <c r="U107" s="269">
        <f t="shared" si="7"/>
        <v>0</v>
      </c>
    </row>
    <row r="108" spans="1:21" ht="15.75" customHeight="1">
      <c r="A108" s="35">
        <v>98</v>
      </c>
      <c r="B108" s="224" t="s">
        <v>320</v>
      </c>
      <c r="C108" s="215"/>
      <c r="D108" s="215"/>
      <c r="E108" s="215"/>
      <c r="F108" s="215"/>
      <c r="G108" s="216"/>
      <c r="H108" s="216"/>
      <c r="I108" s="216"/>
      <c r="J108" s="216"/>
      <c r="K108" s="215"/>
      <c r="L108" s="269">
        <f t="shared" si="9"/>
        <v>0</v>
      </c>
      <c r="M108" s="215"/>
      <c r="N108" s="269">
        <f>+'3.ค่ายา'!O105</f>
        <v>0</v>
      </c>
      <c r="O108" s="269">
        <f>+'5.ค่าLab'!O105</f>
        <v>0</v>
      </c>
      <c r="P108" s="269">
        <f>+'4.ค่าวัสดุและเวชภัณฑ์มิใช่ยา'!AX106</f>
        <v>0</v>
      </c>
      <c r="Q108" s="215"/>
      <c r="R108" s="215"/>
      <c r="S108" s="216"/>
      <c r="T108" s="269">
        <f t="shared" si="6"/>
        <v>0</v>
      </c>
      <c r="U108" s="269">
        <f t="shared" si="7"/>
        <v>0</v>
      </c>
    </row>
    <row r="109" spans="1:21" ht="15.75" customHeight="1">
      <c r="A109" s="35">
        <v>99</v>
      </c>
      <c r="B109" s="224" t="s">
        <v>321</v>
      </c>
      <c r="C109" s="215"/>
      <c r="D109" s="215"/>
      <c r="E109" s="215"/>
      <c r="F109" s="215"/>
      <c r="G109" s="216"/>
      <c r="H109" s="216"/>
      <c r="I109" s="216"/>
      <c r="J109" s="216"/>
      <c r="K109" s="215"/>
      <c r="L109" s="269">
        <f t="shared" si="9"/>
        <v>0</v>
      </c>
      <c r="M109" s="215"/>
      <c r="N109" s="269">
        <f>+'3.ค่ายา'!O106</f>
        <v>0</v>
      </c>
      <c r="O109" s="269">
        <f>+'5.ค่าLab'!O106</f>
        <v>0</v>
      </c>
      <c r="P109" s="269">
        <f>+'4.ค่าวัสดุและเวชภัณฑ์มิใช่ยา'!AX107</f>
        <v>0</v>
      </c>
      <c r="Q109" s="215"/>
      <c r="R109" s="215"/>
      <c r="S109" s="216"/>
      <c r="T109" s="269">
        <f t="shared" si="6"/>
        <v>0</v>
      </c>
      <c r="U109" s="269">
        <f t="shared" si="7"/>
        <v>0</v>
      </c>
    </row>
    <row r="110" spans="1:21" ht="15.75" customHeight="1">
      <c r="A110" s="35">
        <v>100</v>
      </c>
      <c r="B110" s="224" t="s">
        <v>322</v>
      </c>
      <c r="C110" s="215"/>
      <c r="D110" s="215"/>
      <c r="E110" s="215"/>
      <c r="F110" s="215"/>
      <c r="G110" s="216"/>
      <c r="H110" s="216"/>
      <c r="I110" s="216"/>
      <c r="J110" s="216"/>
      <c r="K110" s="215"/>
      <c r="L110" s="269">
        <f t="shared" si="9"/>
        <v>0</v>
      </c>
      <c r="M110" s="215"/>
      <c r="N110" s="269">
        <f>+'3.ค่ายา'!O107</f>
        <v>0</v>
      </c>
      <c r="O110" s="269">
        <f>+'5.ค่าLab'!O107</f>
        <v>0</v>
      </c>
      <c r="P110" s="269">
        <f>+'4.ค่าวัสดุและเวชภัณฑ์มิใช่ยา'!AX108</f>
        <v>0</v>
      </c>
      <c r="Q110" s="215"/>
      <c r="R110" s="215"/>
      <c r="S110" s="216"/>
      <c r="T110" s="269">
        <f t="shared" si="6"/>
        <v>0</v>
      </c>
      <c r="U110" s="269">
        <f t="shared" si="7"/>
        <v>0</v>
      </c>
    </row>
    <row r="111" spans="1:21" ht="15.75" customHeight="1">
      <c r="A111" s="35">
        <v>101</v>
      </c>
      <c r="B111" s="224" t="s">
        <v>323</v>
      </c>
      <c r="C111" s="215"/>
      <c r="D111" s="215"/>
      <c r="E111" s="215"/>
      <c r="F111" s="215"/>
      <c r="G111" s="216"/>
      <c r="H111" s="216"/>
      <c r="I111" s="216"/>
      <c r="J111" s="216"/>
      <c r="K111" s="215"/>
      <c r="L111" s="269">
        <f t="shared" si="9"/>
        <v>0</v>
      </c>
      <c r="M111" s="215"/>
      <c r="N111" s="269">
        <f>+'3.ค่ายา'!O108</f>
        <v>0</v>
      </c>
      <c r="O111" s="269">
        <f>+'5.ค่าLab'!O108</f>
        <v>0</v>
      </c>
      <c r="P111" s="269">
        <f>+'4.ค่าวัสดุและเวชภัณฑ์มิใช่ยา'!AX109</f>
        <v>0</v>
      </c>
      <c r="Q111" s="215"/>
      <c r="R111" s="215"/>
      <c r="S111" s="216"/>
      <c r="T111" s="269">
        <f t="shared" si="6"/>
        <v>0</v>
      </c>
      <c r="U111" s="269">
        <f t="shared" si="7"/>
        <v>0</v>
      </c>
    </row>
    <row r="112" spans="1:21" ht="15.75" customHeight="1">
      <c r="A112" s="35">
        <v>102</v>
      </c>
      <c r="B112" s="224" t="s">
        <v>324</v>
      </c>
      <c r="C112" s="215"/>
      <c r="D112" s="215"/>
      <c r="E112" s="215"/>
      <c r="F112" s="215"/>
      <c r="G112" s="216"/>
      <c r="H112" s="216"/>
      <c r="I112" s="216"/>
      <c r="J112" s="216"/>
      <c r="K112" s="215"/>
      <c r="L112" s="269">
        <f t="shared" si="9"/>
        <v>0</v>
      </c>
      <c r="M112" s="215"/>
      <c r="N112" s="269">
        <f>+'3.ค่ายา'!O109</f>
        <v>0</v>
      </c>
      <c r="O112" s="269">
        <f>+'5.ค่าLab'!O109</f>
        <v>0</v>
      </c>
      <c r="P112" s="269">
        <f>+'4.ค่าวัสดุและเวชภัณฑ์มิใช่ยา'!AX110</f>
        <v>0</v>
      </c>
      <c r="Q112" s="215"/>
      <c r="R112" s="215"/>
      <c r="S112" s="216"/>
      <c r="T112" s="269">
        <f t="shared" si="6"/>
        <v>0</v>
      </c>
      <c r="U112" s="269">
        <f t="shared" si="7"/>
        <v>0</v>
      </c>
    </row>
    <row r="113" spans="1:21" ht="15.75" customHeight="1">
      <c r="A113" s="35">
        <v>103</v>
      </c>
      <c r="B113" s="224" t="s">
        <v>325</v>
      </c>
      <c r="C113" s="215"/>
      <c r="D113" s="215"/>
      <c r="E113" s="215"/>
      <c r="F113" s="215"/>
      <c r="G113" s="216"/>
      <c r="H113" s="216"/>
      <c r="I113" s="216"/>
      <c r="J113" s="216"/>
      <c r="K113" s="215"/>
      <c r="L113" s="269">
        <f t="shared" si="9"/>
        <v>0</v>
      </c>
      <c r="M113" s="215"/>
      <c r="N113" s="269">
        <f>+'3.ค่ายา'!O110</f>
        <v>0</v>
      </c>
      <c r="O113" s="269">
        <f>+'5.ค่าLab'!O110</f>
        <v>0</v>
      </c>
      <c r="P113" s="269">
        <f>+'4.ค่าวัสดุและเวชภัณฑ์มิใช่ยา'!AX111</f>
        <v>0</v>
      </c>
      <c r="Q113" s="215"/>
      <c r="R113" s="215"/>
      <c r="S113" s="216"/>
      <c r="T113" s="269">
        <f t="shared" si="6"/>
        <v>0</v>
      </c>
      <c r="U113" s="269">
        <f t="shared" si="7"/>
        <v>0</v>
      </c>
    </row>
    <row r="114" spans="1:21" ht="15.75" customHeight="1">
      <c r="A114" s="35">
        <v>104</v>
      </c>
      <c r="B114" s="224" t="s">
        <v>326</v>
      </c>
      <c r="C114" s="215"/>
      <c r="D114" s="215"/>
      <c r="E114" s="215"/>
      <c r="F114" s="215"/>
      <c r="G114" s="216"/>
      <c r="H114" s="216"/>
      <c r="I114" s="216"/>
      <c r="J114" s="216"/>
      <c r="K114" s="215"/>
      <c r="L114" s="269">
        <f t="shared" si="9"/>
        <v>0</v>
      </c>
      <c r="M114" s="215"/>
      <c r="N114" s="269">
        <f>+'3.ค่ายา'!O111</f>
        <v>0</v>
      </c>
      <c r="O114" s="269">
        <f>+'5.ค่าLab'!O111</f>
        <v>0</v>
      </c>
      <c r="P114" s="269">
        <f>+'4.ค่าวัสดุและเวชภัณฑ์มิใช่ยา'!AX112</f>
        <v>0</v>
      </c>
      <c r="Q114" s="215"/>
      <c r="R114" s="215"/>
      <c r="S114" s="216"/>
      <c r="T114" s="269">
        <f t="shared" si="6"/>
        <v>0</v>
      </c>
      <c r="U114" s="269">
        <f t="shared" si="7"/>
        <v>0</v>
      </c>
    </row>
    <row r="115" spans="1:21" ht="15.75" customHeight="1">
      <c r="A115" s="35">
        <v>105</v>
      </c>
      <c r="B115" s="224" t="s">
        <v>327</v>
      </c>
      <c r="C115" s="215"/>
      <c r="D115" s="215"/>
      <c r="E115" s="215"/>
      <c r="F115" s="215"/>
      <c r="G115" s="216"/>
      <c r="H115" s="216"/>
      <c r="I115" s="216"/>
      <c r="J115" s="216"/>
      <c r="K115" s="215"/>
      <c r="L115" s="269">
        <f t="shared" si="9"/>
        <v>0</v>
      </c>
      <c r="M115" s="215"/>
      <c r="N115" s="269">
        <f>+'3.ค่ายา'!O112</f>
        <v>0</v>
      </c>
      <c r="O115" s="269">
        <f>+'5.ค่าLab'!O112</f>
        <v>0</v>
      </c>
      <c r="P115" s="269">
        <f>+'4.ค่าวัสดุและเวชภัณฑ์มิใช่ยา'!AX113</f>
        <v>0</v>
      </c>
      <c r="Q115" s="215"/>
      <c r="R115" s="215"/>
      <c r="S115" s="216"/>
      <c r="T115" s="269">
        <f t="shared" si="6"/>
        <v>0</v>
      </c>
      <c r="U115" s="269">
        <f t="shared" si="7"/>
        <v>0</v>
      </c>
    </row>
    <row r="116" spans="1:21" ht="15.75" customHeight="1">
      <c r="A116" s="35">
        <v>106</v>
      </c>
      <c r="B116" s="224" t="s">
        <v>328</v>
      </c>
      <c r="C116" s="215"/>
      <c r="D116" s="215"/>
      <c r="E116" s="215"/>
      <c r="F116" s="215"/>
      <c r="G116" s="216"/>
      <c r="H116" s="216"/>
      <c r="I116" s="216"/>
      <c r="J116" s="216"/>
      <c r="K116" s="215"/>
      <c r="L116" s="269">
        <f t="shared" si="9"/>
        <v>0</v>
      </c>
      <c r="M116" s="215"/>
      <c r="N116" s="269">
        <f>+'3.ค่ายา'!O113</f>
        <v>0</v>
      </c>
      <c r="O116" s="269">
        <f>+'5.ค่าLab'!O113</f>
        <v>0</v>
      </c>
      <c r="P116" s="269">
        <f>+'4.ค่าวัสดุและเวชภัณฑ์มิใช่ยา'!AX114</f>
        <v>0</v>
      </c>
      <c r="Q116" s="215"/>
      <c r="R116" s="215"/>
      <c r="S116" s="216"/>
      <c r="T116" s="269">
        <f t="shared" si="6"/>
        <v>0</v>
      </c>
      <c r="U116" s="269">
        <f t="shared" si="7"/>
        <v>0</v>
      </c>
    </row>
    <row r="117" spans="1:21" ht="15.75" customHeight="1">
      <c r="A117" s="234"/>
      <c r="B117" s="235"/>
      <c r="C117" s="236">
        <f>SUM(C100:C116)</f>
        <v>0</v>
      </c>
      <c r="D117" s="236">
        <f aca="true" t="shared" si="11" ref="D117:U117">SUM(D100:D116)</f>
        <v>0</v>
      </c>
      <c r="E117" s="236">
        <f t="shared" si="11"/>
        <v>0</v>
      </c>
      <c r="F117" s="236">
        <f t="shared" si="11"/>
        <v>0</v>
      </c>
      <c r="G117" s="236">
        <f t="shared" si="11"/>
        <v>0</v>
      </c>
      <c r="H117" s="236">
        <f t="shared" si="11"/>
        <v>0</v>
      </c>
      <c r="I117" s="236">
        <f t="shared" si="11"/>
        <v>0</v>
      </c>
      <c r="J117" s="236">
        <f t="shared" si="11"/>
        <v>0</v>
      </c>
      <c r="K117" s="236">
        <f t="shared" si="11"/>
        <v>0</v>
      </c>
      <c r="L117" s="269">
        <f t="shared" si="11"/>
        <v>0</v>
      </c>
      <c r="M117" s="236">
        <f t="shared" si="11"/>
        <v>0</v>
      </c>
      <c r="N117" s="269">
        <f>+'3.ค่ายา'!O114</f>
        <v>0</v>
      </c>
      <c r="O117" s="269">
        <f>+'5.ค่าLab'!O114</f>
        <v>0</v>
      </c>
      <c r="P117" s="269">
        <f>+'4.ค่าวัสดุและเวชภัณฑ์มิใช่ยา'!AX115</f>
        <v>0</v>
      </c>
      <c r="Q117" s="236">
        <f t="shared" si="11"/>
        <v>0</v>
      </c>
      <c r="R117" s="236">
        <f t="shared" si="11"/>
        <v>0</v>
      </c>
      <c r="S117" s="236">
        <f t="shared" si="11"/>
        <v>0</v>
      </c>
      <c r="T117" s="269">
        <f t="shared" si="6"/>
        <v>0</v>
      </c>
      <c r="U117" s="269">
        <f t="shared" si="11"/>
        <v>0</v>
      </c>
    </row>
    <row r="118" spans="1:21" ht="15.75" customHeight="1">
      <c r="A118" s="35">
        <v>107</v>
      </c>
      <c r="B118" s="224" t="s">
        <v>329</v>
      </c>
      <c r="C118" s="215"/>
      <c r="D118" s="215"/>
      <c r="E118" s="215"/>
      <c r="F118" s="215"/>
      <c r="G118" s="216"/>
      <c r="H118" s="216"/>
      <c r="I118" s="216"/>
      <c r="J118" s="216"/>
      <c r="K118" s="215"/>
      <c r="L118" s="269">
        <f t="shared" si="9"/>
        <v>0</v>
      </c>
      <c r="M118" s="215"/>
      <c r="N118" s="269">
        <f>+'3.ค่ายา'!O115</f>
        <v>0</v>
      </c>
      <c r="O118" s="269">
        <f>+'5.ค่าLab'!O115</f>
        <v>0</v>
      </c>
      <c r="P118" s="269">
        <f>+'4.ค่าวัสดุและเวชภัณฑ์มิใช่ยา'!AX116</f>
        <v>0</v>
      </c>
      <c r="Q118" s="215"/>
      <c r="R118" s="215"/>
      <c r="S118" s="216"/>
      <c r="T118" s="269">
        <f t="shared" si="6"/>
        <v>0</v>
      </c>
      <c r="U118" s="269">
        <f t="shared" si="7"/>
        <v>0</v>
      </c>
    </row>
    <row r="119" spans="1:21" ht="15.75" customHeight="1">
      <c r="A119" s="35">
        <v>108</v>
      </c>
      <c r="B119" s="224" t="s">
        <v>330</v>
      </c>
      <c r="C119" s="215"/>
      <c r="D119" s="215"/>
      <c r="E119" s="215"/>
      <c r="F119" s="215"/>
      <c r="G119" s="216"/>
      <c r="H119" s="216"/>
      <c r="I119" s="216"/>
      <c r="J119" s="216"/>
      <c r="K119" s="215"/>
      <c r="L119" s="269">
        <f t="shared" si="9"/>
        <v>0</v>
      </c>
      <c r="M119" s="215"/>
      <c r="N119" s="269">
        <f>+'3.ค่ายา'!O116</f>
        <v>0</v>
      </c>
      <c r="O119" s="269">
        <f>+'5.ค่าLab'!O116</f>
        <v>0</v>
      </c>
      <c r="P119" s="269">
        <f>+'4.ค่าวัสดุและเวชภัณฑ์มิใช่ยา'!AX117</f>
        <v>0</v>
      </c>
      <c r="Q119" s="215"/>
      <c r="R119" s="215"/>
      <c r="S119" s="216"/>
      <c r="T119" s="269">
        <f t="shared" si="6"/>
        <v>0</v>
      </c>
      <c r="U119" s="269">
        <f t="shared" si="7"/>
        <v>0</v>
      </c>
    </row>
    <row r="120" spans="1:21" ht="15.75" customHeight="1">
      <c r="A120" s="35">
        <v>109</v>
      </c>
      <c r="B120" s="224" t="s">
        <v>331</v>
      </c>
      <c r="C120" s="215"/>
      <c r="D120" s="215"/>
      <c r="E120" s="215"/>
      <c r="F120" s="215"/>
      <c r="G120" s="216"/>
      <c r="H120" s="216"/>
      <c r="I120" s="216"/>
      <c r="J120" s="216"/>
      <c r="K120" s="215"/>
      <c r="L120" s="269">
        <f t="shared" si="9"/>
        <v>0</v>
      </c>
      <c r="M120" s="215"/>
      <c r="N120" s="269">
        <f>+'3.ค่ายา'!O117</f>
        <v>0</v>
      </c>
      <c r="O120" s="269">
        <f>+'5.ค่าLab'!O117</f>
        <v>0</v>
      </c>
      <c r="P120" s="269">
        <f>+'4.ค่าวัสดุและเวชภัณฑ์มิใช่ยา'!AX118</f>
        <v>0</v>
      </c>
      <c r="Q120" s="215"/>
      <c r="R120" s="215"/>
      <c r="S120" s="216"/>
      <c r="T120" s="269">
        <f t="shared" si="6"/>
        <v>0</v>
      </c>
      <c r="U120" s="269">
        <f t="shared" si="7"/>
        <v>0</v>
      </c>
    </row>
    <row r="121" spans="1:21" ht="15.75" customHeight="1">
      <c r="A121" s="35">
        <v>110</v>
      </c>
      <c r="B121" s="224" t="s">
        <v>332</v>
      </c>
      <c r="C121" s="215"/>
      <c r="D121" s="215"/>
      <c r="E121" s="215"/>
      <c r="F121" s="215"/>
      <c r="G121" s="216"/>
      <c r="H121" s="216"/>
      <c r="I121" s="216"/>
      <c r="J121" s="216"/>
      <c r="K121" s="215"/>
      <c r="L121" s="269">
        <f t="shared" si="9"/>
        <v>0</v>
      </c>
      <c r="M121" s="215"/>
      <c r="N121" s="269">
        <f>+'3.ค่ายา'!O118</f>
        <v>0</v>
      </c>
      <c r="O121" s="269">
        <f>+'5.ค่าLab'!O118</f>
        <v>0</v>
      </c>
      <c r="P121" s="269">
        <f>+'4.ค่าวัสดุและเวชภัณฑ์มิใช่ยา'!AX119</f>
        <v>0</v>
      </c>
      <c r="Q121" s="215"/>
      <c r="R121" s="215"/>
      <c r="S121" s="216"/>
      <c r="T121" s="269">
        <f t="shared" si="6"/>
        <v>0</v>
      </c>
      <c r="U121" s="269">
        <f t="shared" si="7"/>
        <v>0</v>
      </c>
    </row>
    <row r="122" spans="1:21" ht="15.75" customHeight="1">
      <c r="A122" s="35">
        <v>111</v>
      </c>
      <c r="B122" s="224" t="s">
        <v>333</v>
      </c>
      <c r="C122" s="215"/>
      <c r="D122" s="215"/>
      <c r="E122" s="215"/>
      <c r="F122" s="215"/>
      <c r="G122" s="216"/>
      <c r="H122" s="216"/>
      <c r="I122" s="216"/>
      <c r="J122" s="216"/>
      <c r="K122" s="215"/>
      <c r="L122" s="269">
        <f t="shared" si="9"/>
        <v>0</v>
      </c>
      <c r="M122" s="215"/>
      <c r="N122" s="269">
        <f>+'3.ค่ายา'!O119</f>
        <v>0</v>
      </c>
      <c r="O122" s="269">
        <f>+'5.ค่าLab'!O119</f>
        <v>0</v>
      </c>
      <c r="P122" s="269">
        <f>+'4.ค่าวัสดุและเวชภัณฑ์มิใช่ยา'!AX120</f>
        <v>0</v>
      </c>
      <c r="Q122" s="215"/>
      <c r="R122" s="215"/>
      <c r="S122" s="216"/>
      <c r="T122" s="269">
        <f t="shared" si="6"/>
        <v>0</v>
      </c>
      <c r="U122" s="269">
        <f t="shared" si="7"/>
        <v>0</v>
      </c>
    </row>
    <row r="123" spans="1:21" ht="15.75" customHeight="1">
      <c r="A123" s="35">
        <v>112</v>
      </c>
      <c r="B123" s="224" t="s">
        <v>334</v>
      </c>
      <c r="C123" s="215"/>
      <c r="D123" s="215"/>
      <c r="E123" s="215"/>
      <c r="F123" s="215"/>
      <c r="G123" s="216"/>
      <c r="H123" s="216"/>
      <c r="I123" s="216"/>
      <c r="J123" s="216"/>
      <c r="K123" s="215"/>
      <c r="L123" s="269">
        <f t="shared" si="9"/>
        <v>0</v>
      </c>
      <c r="M123" s="215"/>
      <c r="N123" s="269">
        <f>+'3.ค่ายา'!O120</f>
        <v>0</v>
      </c>
      <c r="O123" s="269">
        <f>+'5.ค่าLab'!O120</f>
        <v>0</v>
      </c>
      <c r="P123" s="269">
        <f>+'4.ค่าวัสดุและเวชภัณฑ์มิใช่ยา'!AX121</f>
        <v>0</v>
      </c>
      <c r="Q123" s="215"/>
      <c r="R123" s="215"/>
      <c r="S123" s="216"/>
      <c r="T123" s="269">
        <f t="shared" si="6"/>
        <v>0</v>
      </c>
      <c r="U123" s="269">
        <f t="shared" si="7"/>
        <v>0</v>
      </c>
    </row>
    <row r="124" spans="1:21" ht="15.75" customHeight="1">
      <c r="A124" s="35">
        <v>113</v>
      </c>
      <c r="B124" s="224" t="s">
        <v>335</v>
      </c>
      <c r="C124" s="215"/>
      <c r="D124" s="215"/>
      <c r="E124" s="215"/>
      <c r="F124" s="215"/>
      <c r="G124" s="216"/>
      <c r="H124" s="216"/>
      <c r="I124" s="216"/>
      <c r="J124" s="216"/>
      <c r="K124" s="215"/>
      <c r="L124" s="269">
        <f t="shared" si="9"/>
        <v>0</v>
      </c>
      <c r="M124" s="215"/>
      <c r="N124" s="269">
        <f>+'3.ค่ายา'!O121</f>
        <v>0</v>
      </c>
      <c r="O124" s="269">
        <f>+'5.ค่าLab'!O121</f>
        <v>0</v>
      </c>
      <c r="P124" s="269">
        <f>+'4.ค่าวัสดุและเวชภัณฑ์มิใช่ยา'!AX122</f>
        <v>0</v>
      </c>
      <c r="Q124" s="215"/>
      <c r="R124" s="215"/>
      <c r="S124" s="216"/>
      <c r="T124" s="269">
        <f t="shared" si="6"/>
        <v>0</v>
      </c>
      <c r="U124" s="269">
        <f t="shared" si="7"/>
        <v>0</v>
      </c>
    </row>
    <row r="125" spans="1:21" ht="15.75" customHeight="1">
      <c r="A125" s="35">
        <v>114</v>
      </c>
      <c r="B125" s="224" t="s">
        <v>336</v>
      </c>
      <c r="C125" s="215"/>
      <c r="D125" s="215"/>
      <c r="E125" s="215"/>
      <c r="F125" s="215"/>
      <c r="G125" s="216"/>
      <c r="H125" s="216"/>
      <c r="I125" s="216"/>
      <c r="J125" s="216"/>
      <c r="K125" s="215"/>
      <c r="L125" s="269">
        <f t="shared" si="9"/>
        <v>0</v>
      </c>
      <c r="M125" s="215"/>
      <c r="N125" s="269">
        <f>+'3.ค่ายา'!O122</f>
        <v>0</v>
      </c>
      <c r="O125" s="269">
        <f>+'5.ค่าLab'!O122</f>
        <v>0</v>
      </c>
      <c r="P125" s="269">
        <f>+'4.ค่าวัสดุและเวชภัณฑ์มิใช่ยา'!AX123</f>
        <v>0</v>
      </c>
      <c r="Q125" s="215"/>
      <c r="R125" s="215"/>
      <c r="S125" s="216"/>
      <c r="T125" s="269">
        <f t="shared" si="6"/>
        <v>0</v>
      </c>
      <c r="U125" s="269">
        <f t="shared" si="7"/>
        <v>0</v>
      </c>
    </row>
    <row r="126" spans="1:21" ht="15.75" customHeight="1">
      <c r="A126" s="35">
        <v>115</v>
      </c>
      <c r="B126" s="224" t="s">
        <v>337</v>
      </c>
      <c r="C126" s="215"/>
      <c r="D126" s="215"/>
      <c r="E126" s="215"/>
      <c r="F126" s="215"/>
      <c r="G126" s="216"/>
      <c r="H126" s="216"/>
      <c r="I126" s="216"/>
      <c r="J126" s="216"/>
      <c r="K126" s="215"/>
      <c r="L126" s="269">
        <f t="shared" si="9"/>
        <v>0</v>
      </c>
      <c r="M126" s="215"/>
      <c r="N126" s="269">
        <f>+'3.ค่ายา'!O123</f>
        <v>0</v>
      </c>
      <c r="O126" s="269">
        <f>+'5.ค่าLab'!O123</f>
        <v>0</v>
      </c>
      <c r="P126" s="269">
        <f>+'4.ค่าวัสดุและเวชภัณฑ์มิใช่ยา'!AX124</f>
        <v>0</v>
      </c>
      <c r="Q126" s="215"/>
      <c r="R126" s="215"/>
      <c r="S126" s="216"/>
      <c r="T126" s="269">
        <f t="shared" si="6"/>
        <v>0</v>
      </c>
      <c r="U126" s="269">
        <f t="shared" si="7"/>
        <v>0</v>
      </c>
    </row>
    <row r="127" spans="1:21" ht="15.75" customHeight="1">
      <c r="A127" s="35">
        <v>116</v>
      </c>
      <c r="B127" s="224" t="s">
        <v>338</v>
      </c>
      <c r="C127" s="215"/>
      <c r="D127" s="215"/>
      <c r="E127" s="215"/>
      <c r="F127" s="215"/>
      <c r="G127" s="216"/>
      <c r="H127" s="216"/>
      <c r="I127" s="216"/>
      <c r="J127" s="216"/>
      <c r="K127" s="215"/>
      <c r="L127" s="269">
        <f t="shared" si="9"/>
        <v>0</v>
      </c>
      <c r="M127" s="215"/>
      <c r="N127" s="269">
        <f>+'3.ค่ายา'!O124</f>
        <v>0</v>
      </c>
      <c r="O127" s="269">
        <f>+'5.ค่าLab'!O124</f>
        <v>0</v>
      </c>
      <c r="P127" s="269">
        <f>+'4.ค่าวัสดุและเวชภัณฑ์มิใช่ยา'!AX125</f>
        <v>0</v>
      </c>
      <c r="Q127" s="215"/>
      <c r="R127" s="215"/>
      <c r="S127" s="216"/>
      <c r="T127" s="269">
        <f t="shared" si="6"/>
        <v>0</v>
      </c>
      <c r="U127" s="269">
        <f t="shared" si="7"/>
        <v>0</v>
      </c>
    </row>
    <row r="128" spans="1:21" ht="15.75" customHeight="1">
      <c r="A128" s="35">
        <v>117</v>
      </c>
      <c r="B128" s="224" t="s">
        <v>339</v>
      </c>
      <c r="C128" s="215"/>
      <c r="D128" s="215"/>
      <c r="E128" s="215"/>
      <c r="F128" s="215"/>
      <c r="G128" s="216"/>
      <c r="H128" s="216"/>
      <c r="I128" s="216"/>
      <c r="J128" s="216"/>
      <c r="K128" s="215"/>
      <c r="L128" s="269">
        <f t="shared" si="9"/>
        <v>0</v>
      </c>
      <c r="M128" s="215"/>
      <c r="N128" s="269">
        <f>+'3.ค่ายา'!O125</f>
        <v>0</v>
      </c>
      <c r="O128" s="269">
        <f>+'5.ค่าLab'!O125</f>
        <v>0</v>
      </c>
      <c r="P128" s="269">
        <f>+'4.ค่าวัสดุและเวชภัณฑ์มิใช่ยา'!AX126</f>
        <v>0</v>
      </c>
      <c r="Q128" s="215"/>
      <c r="R128" s="215"/>
      <c r="S128" s="216"/>
      <c r="T128" s="269">
        <f t="shared" si="6"/>
        <v>0</v>
      </c>
      <c r="U128" s="269">
        <f t="shared" si="7"/>
        <v>0</v>
      </c>
    </row>
    <row r="129" spans="1:21" ht="15.75" customHeight="1">
      <c r="A129" s="35">
        <v>118</v>
      </c>
      <c r="B129" s="224" t="s">
        <v>340</v>
      </c>
      <c r="C129" s="215"/>
      <c r="D129" s="215"/>
      <c r="E129" s="215"/>
      <c r="F129" s="215"/>
      <c r="G129" s="216"/>
      <c r="H129" s="216"/>
      <c r="I129" s="216"/>
      <c r="J129" s="216"/>
      <c r="K129" s="215"/>
      <c r="L129" s="269">
        <f t="shared" si="9"/>
        <v>0</v>
      </c>
      <c r="M129" s="215"/>
      <c r="N129" s="269">
        <f>+'3.ค่ายา'!O126</f>
        <v>0</v>
      </c>
      <c r="O129" s="269">
        <f>+'5.ค่าLab'!O126</f>
        <v>0</v>
      </c>
      <c r="P129" s="269">
        <f>+'4.ค่าวัสดุและเวชภัณฑ์มิใช่ยา'!AX127</f>
        <v>0</v>
      </c>
      <c r="Q129" s="215"/>
      <c r="R129" s="215"/>
      <c r="S129" s="216"/>
      <c r="T129" s="269">
        <f t="shared" si="6"/>
        <v>0</v>
      </c>
      <c r="U129" s="269">
        <f t="shared" si="7"/>
        <v>0</v>
      </c>
    </row>
    <row r="130" spans="1:21" ht="15.75" customHeight="1">
      <c r="A130" s="35">
        <v>119</v>
      </c>
      <c r="B130" s="224" t="s">
        <v>341</v>
      </c>
      <c r="C130" s="215"/>
      <c r="D130" s="215"/>
      <c r="E130" s="215"/>
      <c r="F130" s="215"/>
      <c r="G130" s="216"/>
      <c r="H130" s="216"/>
      <c r="I130" s="216"/>
      <c r="J130" s="216"/>
      <c r="K130" s="215"/>
      <c r="L130" s="269">
        <f t="shared" si="9"/>
        <v>0</v>
      </c>
      <c r="M130" s="215"/>
      <c r="N130" s="269">
        <f>+'3.ค่ายา'!O127</f>
        <v>0</v>
      </c>
      <c r="O130" s="269">
        <f>+'5.ค่าLab'!O127</f>
        <v>0</v>
      </c>
      <c r="P130" s="269">
        <f>+'4.ค่าวัสดุและเวชภัณฑ์มิใช่ยา'!AX128</f>
        <v>0</v>
      </c>
      <c r="Q130" s="215"/>
      <c r="R130" s="215"/>
      <c r="S130" s="216"/>
      <c r="T130" s="269">
        <f t="shared" si="6"/>
        <v>0</v>
      </c>
      <c r="U130" s="269">
        <f t="shared" si="7"/>
        <v>0</v>
      </c>
    </row>
    <row r="131" spans="1:21" ht="15.75" customHeight="1">
      <c r="A131" s="35">
        <v>120</v>
      </c>
      <c r="B131" s="224" t="s">
        <v>342</v>
      </c>
      <c r="C131" s="215"/>
      <c r="D131" s="215"/>
      <c r="E131" s="215"/>
      <c r="F131" s="215"/>
      <c r="G131" s="216"/>
      <c r="H131" s="216"/>
      <c r="I131" s="216"/>
      <c r="J131" s="216"/>
      <c r="K131" s="215"/>
      <c r="L131" s="269">
        <f t="shared" si="9"/>
        <v>0</v>
      </c>
      <c r="M131" s="215"/>
      <c r="N131" s="269">
        <f>+'3.ค่ายา'!O128</f>
        <v>0</v>
      </c>
      <c r="O131" s="269">
        <f>+'5.ค่าLab'!O128</f>
        <v>0</v>
      </c>
      <c r="P131" s="269">
        <f>+'4.ค่าวัสดุและเวชภัณฑ์มิใช่ยา'!AX129</f>
        <v>0</v>
      </c>
      <c r="Q131" s="215"/>
      <c r="R131" s="215"/>
      <c r="S131" s="216"/>
      <c r="T131" s="269">
        <f t="shared" si="6"/>
        <v>0</v>
      </c>
      <c r="U131" s="269">
        <f t="shared" si="7"/>
        <v>0</v>
      </c>
    </row>
    <row r="132" spans="1:21" ht="15.75" customHeight="1">
      <c r="A132" s="35">
        <v>121</v>
      </c>
      <c r="B132" s="224" t="s">
        <v>343</v>
      </c>
      <c r="C132" s="215"/>
      <c r="D132" s="215"/>
      <c r="E132" s="215"/>
      <c r="F132" s="215"/>
      <c r="G132" s="216"/>
      <c r="H132" s="216"/>
      <c r="I132" s="216"/>
      <c r="J132" s="216"/>
      <c r="K132" s="215"/>
      <c r="L132" s="269">
        <f t="shared" si="9"/>
        <v>0</v>
      </c>
      <c r="M132" s="215"/>
      <c r="N132" s="269">
        <f>+'3.ค่ายา'!O129</f>
        <v>0</v>
      </c>
      <c r="O132" s="269">
        <f>+'5.ค่าLab'!O129</f>
        <v>0</v>
      </c>
      <c r="P132" s="269">
        <f>+'4.ค่าวัสดุและเวชภัณฑ์มิใช่ยา'!AX130</f>
        <v>0</v>
      </c>
      <c r="Q132" s="215"/>
      <c r="R132" s="215"/>
      <c r="S132" s="216"/>
      <c r="T132" s="269">
        <f t="shared" si="6"/>
        <v>0</v>
      </c>
      <c r="U132" s="269">
        <f t="shared" si="7"/>
        <v>0</v>
      </c>
    </row>
    <row r="133" spans="1:21" ht="15.75" customHeight="1">
      <c r="A133" s="35">
        <v>122</v>
      </c>
      <c r="B133" s="224" t="s">
        <v>344</v>
      </c>
      <c r="C133" s="215"/>
      <c r="D133" s="215"/>
      <c r="E133" s="215"/>
      <c r="F133" s="215"/>
      <c r="G133" s="216"/>
      <c r="H133" s="216"/>
      <c r="I133" s="216"/>
      <c r="J133" s="216"/>
      <c r="K133" s="215"/>
      <c r="L133" s="269">
        <f t="shared" si="9"/>
        <v>0</v>
      </c>
      <c r="M133" s="215"/>
      <c r="N133" s="269">
        <f>+'3.ค่ายา'!O130</f>
        <v>0</v>
      </c>
      <c r="O133" s="269">
        <f>+'5.ค่าLab'!O130</f>
        <v>0</v>
      </c>
      <c r="P133" s="269">
        <f>+'4.ค่าวัสดุและเวชภัณฑ์มิใช่ยา'!AX131</f>
        <v>0</v>
      </c>
      <c r="Q133" s="215"/>
      <c r="R133" s="215"/>
      <c r="S133" s="216"/>
      <c r="T133" s="269">
        <f t="shared" si="6"/>
        <v>0</v>
      </c>
      <c r="U133" s="269">
        <f t="shared" si="7"/>
        <v>0</v>
      </c>
    </row>
    <row r="134" spans="1:21" ht="15.75" customHeight="1">
      <c r="A134" s="35">
        <v>123</v>
      </c>
      <c r="B134" s="224" t="s">
        <v>345</v>
      </c>
      <c r="C134" s="215"/>
      <c r="D134" s="215"/>
      <c r="E134" s="215"/>
      <c r="F134" s="215"/>
      <c r="G134" s="216"/>
      <c r="H134" s="216"/>
      <c r="I134" s="216"/>
      <c r="J134" s="216"/>
      <c r="K134" s="215"/>
      <c r="L134" s="269">
        <f t="shared" si="9"/>
        <v>0</v>
      </c>
      <c r="M134" s="215"/>
      <c r="N134" s="269">
        <f>+'3.ค่ายา'!O131</f>
        <v>0</v>
      </c>
      <c r="O134" s="269">
        <f>+'5.ค่าLab'!O131</f>
        <v>0</v>
      </c>
      <c r="P134" s="269">
        <f>+'4.ค่าวัสดุและเวชภัณฑ์มิใช่ยา'!AX132</f>
        <v>0</v>
      </c>
      <c r="Q134" s="215"/>
      <c r="R134" s="215"/>
      <c r="S134" s="216"/>
      <c r="T134" s="269">
        <f t="shared" si="6"/>
        <v>0</v>
      </c>
      <c r="U134" s="269">
        <f t="shared" si="7"/>
        <v>0</v>
      </c>
    </row>
    <row r="135" spans="1:21" ht="15.75" customHeight="1">
      <c r="A135" s="35">
        <v>124</v>
      </c>
      <c r="B135" s="224" t="s">
        <v>346</v>
      </c>
      <c r="C135" s="215"/>
      <c r="D135" s="215"/>
      <c r="E135" s="215"/>
      <c r="F135" s="215"/>
      <c r="G135" s="216"/>
      <c r="H135" s="216"/>
      <c r="I135" s="216"/>
      <c r="J135" s="216"/>
      <c r="K135" s="215"/>
      <c r="L135" s="269">
        <f t="shared" si="9"/>
        <v>0</v>
      </c>
      <c r="M135" s="215"/>
      <c r="N135" s="269">
        <f>+'3.ค่ายา'!O132</f>
        <v>0</v>
      </c>
      <c r="O135" s="269">
        <f>+'5.ค่าLab'!O132</f>
        <v>0</v>
      </c>
      <c r="P135" s="269">
        <f>+'4.ค่าวัสดุและเวชภัณฑ์มิใช่ยา'!AX133</f>
        <v>0</v>
      </c>
      <c r="Q135" s="215"/>
      <c r="R135" s="215"/>
      <c r="S135" s="216"/>
      <c r="T135" s="269">
        <f t="shared" si="6"/>
        <v>0</v>
      </c>
      <c r="U135" s="269">
        <f t="shared" si="7"/>
        <v>0</v>
      </c>
    </row>
    <row r="136" spans="1:21" ht="15.75" customHeight="1">
      <c r="A136" s="35">
        <v>125</v>
      </c>
      <c r="B136" s="224" t="s">
        <v>347</v>
      </c>
      <c r="C136" s="215"/>
      <c r="D136" s="215"/>
      <c r="E136" s="215"/>
      <c r="F136" s="215"/>
      <c r="G136" s="216"/>
      <c r="H136" s="216"/>
      <c r="I136" s="216"/>
      <c r="J136" s="216"/>
      <c r="K136" s="215"/>
      <c r="L136" s="269">
        <f t="shared" si="9"/>
        <v>0</v>
      </c>
      <c r="M136" s="215"/>
      <c r="N136" s="269">
        <f>+'3.ค่ายา'!O133</f>
        <v>0</v>
      </c>
      <c r="O136" s="269">
        <f>+'5.ค่าLab'!O133</f>
        <v>0</v>
      </c>
      <c r="P136" s="269">
        <f>+'4.ค่าวัสดุและเวชภัณฑ์มิใช่ยา'!AX134</f>
        <v>0</v>
      </c>
      <c r="Q136" s="215"/>
      <c r="R136" s="215"/>
      <c r="S136" s="216"/>
      <c r="T136" s="269">
        <f aca="true" t="shared" si="12" ref="T136:T199">SUM(M136:S136)</f>
        <v>0</v>
      </c>
      <c r="U136" s="269">
        <f t="shared" si="7"/>
        <v>0</v>
      </c>
    </row>
    <row r="137" spans="1:21" ht="15.75" customHeight="1">
      <c r="A137" s="35">
        <v>126</v>
      </c>
      <c r="B137" s="224" t="s">
        <v>348</v>
      </c>
      <c r="C137" s="215"/>
      <c r="D137" s="215"/>
      <c r="E137" s="215"/>
      <c r="F137" s="215"/>
      <c r="G137" s="216"/>
      <c r="H137" s="216"/>
      <c r="I137" s="216"/>
      <c r="J137" s="216"/>
      <c r="K137" s="215"/>
      <c r="L137" s="269">
        <f t="shared" si="9"/>
        <v>0</v>
      </c>
      <c r="M137" s="215"/>
      <c r="N137" s="269">
        <f>+'3.ค่ายา'!O134</f>
        <v>0</v>
      </c>
      <c r="O137" s="269">
        <f>+'5.ค่าLab'!O134</f>
        <v>0</v>
      </c>
      <c r="P137" s="269">
        <f>+'4.ค่าวัสดุและเวชภัณฑ์มิใช่ยา'!AX135</f>
        <v>0</v>
      </c>
      <c r="Q137" s="215"/>
      <c r="R137" s="215"/>
      <c r="S137" s="216"/>
      <c r="T137" s="269">
        <f t="shared" si="12"/>
        <v>0</v>
      </c>
      <c r="U137" s="269">
        <f aca="true" t="shared" si="13" ref="U137:U205">L137-T137</f>
        <v>0</v>
      </c>
    </row>
    <row r="138" spans="1:21" ht="15.75" customHeight="1">
      <c r="A138" s="35">
        <v>127</v>
      </c>
      <c r="B138" s="224" t="s">
        <v>349</v>
      </c>
      <c r="C138" s="215"/>
      <c r="D138" s="215"/>
      <c r="E138" s="215"/>
      <c r="F138" s="215"/>
      <c r="G138" s="216"/>
      <c r="H138" s="216"/>
      <c r="I138" s="216"/>
      <c r="J138" s="216"/>
      <c r="K138" s="215"/>
      <c r="L138" s="269">
        <f t="shared" si="9"/>
        <v>0</v>
      </c>
      <c r="M138" s="215"/>
      <c r="N138" s="269">
        <f>+'3.ค่ายา'!O135</f>
        <v>0</v>
      </c>
      <c r="O138" s="269">
        <f>+'5.ค่าLab'!O135</f>
        <v>0</v>
      </c>
      <c r="P138" s="269">
        <f>+'4.ค่าวัสดุและเวชภัณฑ์มิใช่ยา'!AX136</f>
        <v>0</v>
      </c>
      <c r="Q138" s="215"/>
      <c r="R138" s="215"/>
      <c r="S138" s="216"/>
      <c r="T138" s="269">
        <f t="shared" si="12"/>
        <v>0</v>
      </c>
      <c r="U138" s="269">
        <f t="shared" si="13"/>
        <v>0</v>
      </c>
    </row>
    <row r="139" spans="1:21" ht="15.75" customHeight="1">
      <c r="A139" s="35">
        <v>128</v>
      </c>
      <c r="B139" s="224" t="s">
        <v>350</v>
      </c>
      <c r="C139" s="215"/>
      <c r="D139" s="215"/>
      <c r="E139" s="215"/>
      <c r="F139" s="215"/>
      <c r="G139" s="216"/>
      <c r="H139" s="216"/>
      <c r="I139" s="216"/>
      <c r="J139" s="216"/>
      <c r="K139" s="215"/>
      <c r="L139" s="269">
        <f t="shared" si="9"/>
        <v>0</v>
      </c>
      <c r="M139" s="215"/>
      <c r="N139" s="269">
        <f>+'3.ค่ายา'!O136</f>
        <v>0</v>
      </c>
      <c r="O139" s="269">
        <f>+'5.ค่าLab'!O136</f>
        <v>0</v>
      </c>
      <c r="P139" s="269">
        <f>+'4.ค่าวัสดุและเวชภัณฑ์มิใช่ยา'!AX137</f>
        <v>0</v>
      </c>
      <c r="Q139" s="215"/>
      <c r="R139" s="215"/>
      <c r="S139" s="216"/>
      <c r="T139" s="269">
        <f t="shared" si="12"/>
        <v>0</v>
      </c>
      <c r="U139" s="269">
        <f t="shared" si="13"/>
        <v>0</v>
      </c>
    </row>
    <row r="140" spans="1:21" ht="15.75" customHeight="1">
      <c r="A140" s="35">
        <v>129</v>
      </c>
      <c r="B140" s="224" t="s">
        <v>351</v>
      </c>
      <c r="C140" s="215"/>
      <c r="D140" s="215"/>
      <c r="E140" s="215"/>
      <c r="F140" s="215"/>
      <c r="G140" s="216"/>
      <c r="H140" s="216"/>
      <c r="I140" s="216"/>
      <c r="J140" s="216"/>
      <c r="K140" s="215"/>
      <c r="L140" s="269">
        <f t="shared" si="9"/>
        <v>0</v>
      </c>
      <c r="M140" s="215"/>
      <c r="N140" s="269">
        <f>+'3.ค่ายา'!O137</f>
        <v>0</v>
      </c>
      <c r="O140" s="269">
        <f>+'5.ค่าLab'!O137</f>
        <v>0</v>
      </c>
      <c r="P140" s="269">
        <f>+'4.ค่าวัสดุและเวชภัณฑ์มิใช่ยา'!AX138</f>
        <v>0</v>
      </c>
      <c r="Q140" s="215"/>
      <c r="R140" s="215"/>
      <c r="S140" s="216"/>
      <c r="T140" s="269">
        <f t="shared" si="12"/>
        <v>0</v>
      </c>
      <c r="U140" s="269">
        <f t="shared" si="13"/>
        <v>0</v>
      </c>
    </row>
    <row r="141" spans="1:21" ht="15.75" customHeight="1">
      <c r="A141" s="35">
        <v>130</v>
      </c>
      <c r="B141" s="224" t="s">
        <v>352</v>
      </c>
      <c r="C141" s="215"/>
      <c r="D141" s="215"/>
      <c r="E141" s="215"/>
      <c r="F141" s="215"/>
      <c r="G141" s="216"/>
      <c r="H141" s="216"/>
      <c r="I141" s="216"/>
      <c r="J141" s="216"/>
      <c r="K141" s="215"/>
      <c r="L141" s="269">
        <f aca="true" t="shared" si="14" ref="L141:L209">SUM(C141:K141)</f>
        <v>0</v>
      </c>
      <c r="M141" s="215"/>
      <c r="N141" s="269">
        <f>+'3.ค่ายา'!O138</f>
        <v>0</v>
      </c>
      <c r="O141" s="269">
        <f>+'5.ค่าLab'!O138</f>
        <v>0</v>
      </c>
      <c r="P141" s="269">
        <f>+'4.ค่าวัสดุและเวชภัณฑ์มิใช่ยา'!AX139</f>
        <v>0</v>
      </c>
      <c r="Q141" s="215"/>
      <c r="R141" s="215"/>
      <c r="S141" s="216"/>
      <c r="T141" s="269">
        <f t="shared" si="12"/>
        <v>0</v>
      </c>
      <c r="U141" s="269">
        <f t="shared" si="13"/>
        <v>0</v>
      </c>
    </row>
    <row r="142" spans="1:21" ht="15.75" customHeight="1">
      <c r="A142" s="234"/>
      <c r="B142" s="235"/>
      <c r="C142" s="236">
        <f>SUM(C118:C141)</f>
        <v>0</v>
      </c>
      <c r="D142" s="236">
        <f aca="true" t="shared" si="15" ref="D142:U142">SUM(D118:D141)</f>
        <v>0</v>
      </c>
      <c r="E142" s="236">
        <f t="shared" si="15"/>
        <v>0</v>
      </c>
      <c r="F142" s="236">
        <f t="shared" si="15"/>
        <v>0</v>
      </c>
      <c r="G142" s="236">
        <f t="shared" si="15"/>
        <v>0</v>
      </c>
      <c r="H142" s="236">
        <f t="shared" si="15"/>
        <v>0</v>
      </c>
      <c r="I142" s="236">
        <f t="shared" si="15"/>
        <v>0</v>
      </c>
      <c r="J142" s="236">
        <f t="shared" si="15"/>
        <v>0</v>
      </c>
      <c r="K142" s="236">
        <f t="shared" si="15"/>
        <v>0</v>
      </c>
      <c r="L142" s="269">
        <f t="shared" si="15"/>
        <v>0</v>
      </c>
      <c r="M142" s="236">
        <f t="shared" si="15"/>
        <v>0</v>
      </c>
      <c r="N142" s="269">
        <f>+'3.ค่ายา'!O139</f>
        <v>0</v>
      </c>
      <c r="O142" s="269">
        <f>+'5.ค่าLab'!O139</f>
        <v>0</v>
      </c>
      <c r="P142" s="269">
        <f>+'4.ค่าวัสดุและเวชภัณฑ์มิใช่ยา'!AX140</f>
        <v>0</v>
      </c>
      <c r="Q142" s="236">
        <f t="shared" si="15"/>
        <v>0</v>
      </c>
      <c r="R142" s="236">
        <f t="shared" si="15"/>
        <v>0</v>
      </c>
      <c r="S142" s="236">
        <f t="shared" si="15"/>
        <v>0</v>
      </c>
      <c r="T142" s="269">
        <f t="shared" si="12"/>
        <v>0</v>
      </c>
      <c r="U142" s="269">
        <f t="shared" si="15"/>
        <v>0</v>
      </c>
    </row>
    <row r="143" spans="1:21" ht="15.75" customHeight="1">
      <c r="A143" s="35">
        <v>131</v>
      </c>
      <c r="B143" s="224" t="s">
        <v>353</v>
      </c>
      <c r="C143" s="215"/>
      <c r="D143" s="215"/>
      <c r="E143" s="215"/>
      <c r="F143" s="215"/>
      <c r="G143" s="216"/>
      <c r="H143" s="216"/>
      <c r="I143" s="216"/>
      <c r="J143" s="216"/>
      <c r="K143" s="215"/>
      <c r="L143" s="269">
        <f t="shared" si="14"/>
        <v>0</v>
      </c>
      <c r="M143" s="215"/>
      <c r="N143" s="269">
        <f>+'3.ค่ายา'!O140</f>
        <v>0</v>
      </c>
      <c r="O143" s="269">
        <f>+'5.ค่าLab'!O140</f>
        <v>0</v>
      </c>
      <c r="P143" s="269">
        <f>+'4.ค่าวัสดุและเวชภัณฑ์มิใช่ยา'!AX141</f>
        <v>0</v>
      </c>
      <c r="Q143" s="215"/>
      <c r="R143" s="215"/>
      <c r="S143" s="216"/>
      <c r="T143" s="269">
        <f t="shared" si="12"/>
        <v>0</v>
      </c>
      <c r="U143" s="269">
        <f t="shared" si="13"/>
        <v>0</v>
      </c>
    </row>
    <row r="144" spans="1:21" ht="15.75" customHeight="1">
      <c r="A144" s="35">
        <v>132</v>
      </c>
      <c r="B144" s="224" t="s">
        <v>354</v>
      </c>
      <c r="C144" s="215"/>
      <c r="D144" s="215"/>
      <c r="E144" s="215"/>
      <c r="F144" s="215"/>
      <c r="G144" s="216"/>
      <c r="H144" s="216"/>
      <c r="I144" s="216"/>
      <c r="J144" s="216"/>
      <c r="K144" s="215"/>
      <c r="L144" s="269">
        <f t="shared" si="14"/>
        <v>0</v>
      </c>
      <c r="M144" s="215"/>
      <c r="N144" s="269">
        <f>+'3.ค่ายา'!O141</f>
        <v>0</v>
      </c>
      <c r="O144" s="269">
        <f>+'5.ค่าLab'!O141</f>
        <v>0</v>
      </c>
      <c r="P144" s="269">
        <f>+'4.ค่าวัสดุและเวชภัณฑ์มิใช่ยา'!AX142</f>
        <v>0</v>
      </c>
      <c r="Q144" s="215"/>
      <c r="R144" s="215"/>
      <c r="S144" s="216"/>
      <c r="T144" s="269">
        <f t="shared" si="12"/>
        <v>0</v>
      </c>
      <c r="U144" s="269">
        <f t="shared" si="13"/>
        <v>0</v>
      </c>
    </row>
    <row r="145" spans="1:21" ht="15.75" customHeight="1">
      <c r="A145" s="35">
        <v>133</v>
      </c>
      <c r="B145" s="224" t="s">
        <v>355</v>
      </c>
      <c r="C145" s="215"/>
      <c r="D145" s="215"/>
      <c r="E145" s="215"/>
      <c r="F145" s="215"/>
      <c r="G145" s="216"/>
      <c r="H145" s="216"/>
      <c r="I145" s="216"/>
      <c r="J145" s="216"/>
      <c r="K145" s="215"/>
      <c r="L145" s="269">
        <f t="shared" si="14"/>
        <v>0</v>
      </c>
      <c r="M145" s="215"/>
      <c r="N145" s="269">
        <f>+'3.ค่ายา'!O142</f>
        <v>0</v>
      </c>
      <c r="O145" s="269">
        <f>+'5.ค่าLab'!O142</f>
        <v>0</v>
      </c>
      <c r="P145" s="269">
        <f>+'4.ค่าวัสดุและเวชภัณฑ์มิใช่ยา'!AX143</f>
        <v>0</v>
      </c>
      <c r="Q145" s="215"/>
      <c r="R145" s="215"/>
      <c r="S145" s="216"/>
      <c r="T145" s="269">
        <f t="shared" si="12"/>
        <v>0</v>
      </c>
      <c r="U145" s="269">
        <f t="shared" si="13"/>
        <v>0</v>
      </c>
    </row>
    <row r="146" spans="1:21" ht="15.75" customHeight="1">
      <c r="A146" s="35">
        <v>134</v>
      </c>
      <c r="B146" s="224" t="s">
        <v>356</v>
      </c>
      <c r="C146" s="215"/>
      <c r="D146" s="215"/>
      <c r="E146" s="215"/>
      <c r="F146" s="215"/>
      <c r="G146" s="216"/>
      <c r="H146" s="216"/>
      <c r="I146" s="216"/>
      <c r="J146" s="216"/>
      <c r="K146" s="215"/>
      <c r="L146" s="269">
        <f t="shared" si="14"/>
        <v>0</v>
      </c>
      <c r="M146" s="215"/>
      <c r="N146" s="269">
        <f>+'3.ค่ายา'!O143</f>
        <v>0</v>
      </c>
      <c r="O146" s="269">
        <f>+'5.ค่าLab'!O143</f>
        <v>0</v>
      </c>
      <c r="P146" s="269">
        <f>+'4.ค่าวัสดุและเวชภัณฑ์มิใช่ยา'!AX144</f>
        <v>0</v>
      </c>
      <c r="Q146" s="215"/>
      <c r="R146" s="215"/>
      <c r="S146" s="216"/>
      <c r="T146" s="269">
        <f t="shared" si="12"/>
        <v>0</v>
      </c>
      <c r="U146" s="269">
        <f t="shared" si="13"/>
        <v>0</v>
      </c>
    </row>
    <row r="147" spans="1:21" ht="15.75" customHeight="1">
      <c r="A147" s="35">
        <v>135</v>
      </c>
      <c r="B147" s="224" t="s">
        <v>357</v>
      </c>
      <c r="C147" s="215"/>
      <c r="D147" s="215"/>
      <c r="E147" s="215"/>
      <c r="F147" s="215"/>
      <c r="G147" s="216"/>
      <c r="H147" s="216"/>
      <c r="I147" s="216"/>
      <c r="J147" s="216"/>
      <c r="K147" s="215"/>
      <c r="L147" s="269">
        <f t="shared" si="14"/>
        <v>0</v>
      </c>
      <c r="M147" s="215"/>
      <c r="N147" s="269">
        <f>+'3.ค่ายา'!O144</f>
        <v>0</v>
      </c>
      <c r="O147" s="269">
        <f>+'5.ค่าLab'!O144</f>
        <v>0</v>
      </c>
      <c r="P147" s="269">
        <f>+'4.ค่าวัสดุและเวชภัณฑ์มิใช่ยา'!AX145</f>
        <v>0</v>
      </c>
      <c r="Q147" s="215"/>
      <c r="R147" s="215"/>
      <c r="S147" s="216"/>
      <c r="T147" s="269">
        <f t="shared" si="12"/>
        <v>0</v>
      </c>
      <c r="U147" s="269">
        <f t="shared" si="13"/>
        <v>0</v>
      </c>
    </row>
    <row r="148" spans="1:21" ht="15.75" customHeight="1">
      <c r="A148" s="35">
        <v>136</v>
      </c>
      <c r="B148" s="224" t="s">
        <v>358</v>
      </c>
      <c r="C148" s="215"/>
      <c r="D148" s="215"/>
      <c r="E148" s="215"/>
      <c r="F148" s="215"/>
      <c r="G148" s="216"/>
      <c r="H148" s="216"/>
      <c r="I148" s="216"/>
      <c r="J148" s="216"/>
      <c r="K148" s="215"/>
      <c r="L148" s="269">
        <f t="shared" si="14"/>
        <v>0</v>
      </c>
      <c r="M148" s="215"/>
      <c r="N148" s="269">
        <f>+'3.ค่ายา'!O145</f>
        <v>0</v>
      </c>
      <c r="O148" s="269">
        <f>+'5.ค่าLab'!O145</f>
        <v>0</v>
      </c>
      <c r="P148" s="269">
        <f>+'4.ค่าวัสดุและเวชภัณฑ์มิใช่ยา'!AX146</f>
        <v>0</v>
      </c>
      <c r="Q148" s="215"/>
      <c r="R148" s="215"/>
      <c r="S148" s="216"/>
      <c r="T148" s="269">
        <f t="shared" si="12"/>
        <v>0</v>
      </c>
      <c r="U148" s="269">
        <f t="shared" si="13"/>
        <v>0</v>
      </c>
    </row>
    <row r="149" spans="1:21" ht="15.75" customHeight="1">
      <c r="A149" s="35">
        <v>137</v>
      </c>
      <c r="B149" s="224" t="s">
        <v>359</v>
      </c>
      <c r="C149" s="215"/>
      <c r="D149" s="215"/>
      <c r="E149" s="215"/>
      <c r="F149" s="215"/>
      <c r="G149" s="216"/>
      <c r="H149" s="216"/>
      <c r="I149" s="216"/>
      <c r="J149" s="216"/>
      <c r="K149" s="215"/>
      <c r="L149" s="269">
        <f t="shared" si="14"/>
        <v>0</v>
      </c>
      <c r="M149" s="215"/>
      <c r="N149" s="269">
        <f>+'3.ค่ายา'!O146</f>
        <v>0</v>
      </c>
      <c r="O149" s="269">
        <f>+'5.ค่าLab'!O146</f>
        <v>0</v>
      </c>
      <c r="P149" s="269">
        <f>+'4.ค่าวัสดุและเวชภัณฑ์มิใช่ยา'!AX147</f>
        <v>0</v>
      </c>
      <c r="Q149" s="215"/>
      <c r="R149" s="215"/>
      <c r="S149" s="216"/>
      <c r="T149" s="269">
        <f t="shared" si="12"/>
        <v>0</v>
      </c>
      <c r="U149" s="269">
        <f t="shared" si="13"/>
        <v>0</v>
      </c>
    </row>
    <row r="150" spans="1:21" ht="15.75" customHeight="1">
      <c r="A150" s="35">
        <v>138</v>
      </c>
      <c r="B150" s="224" t="s">
        <v>360</v>
      </c>
      <c r="C150" s="215"/>
      <c r="D150" s="215"/>
      <c r="E150" s="215"/>
      <c r="F150" s="215"/>
      <c r="G150" s="216"/>
      <c r="H150" s="216"/>
      <c r="I150" s="216"/>
      <c r="J150" s="216"/>
      <c r="K150" s="215"/>
      <c r="L150" s="269">
        <f t="shared" si="14"/>
        <v>0</v>
      </c>
      <c r="M150" s="215"/>
      <c r="N150" s="269">
        <f>+'3.ค่ายา'!O147</f>
        <v>0</v>
      </c>
      <c r="O150" s="269">
        <f>+'5.ค่าLab'!O147</f>
        <v>0</v>
      </c>
      <c r="P150" s="269">
        <f>+'4.ค่าวัสดุและเวชภัณฑ์มิใช่ยา'!AX148</f>
        <v>0</v>
      </c>
      <c r="Q150" s="215"/>
      <c r="R150" s="215"/>
      <c r="S150" s="216"/>
      <c r="T150" s="269">
        <f t="shared" si="12"/>
        <v>0</v>
      </c>
      <c r="U150" s="269">
        <f t="shared" si="13"/>
        <v>0</v>
      </c>
    </row>
    <row r="151" spans="1:21" ht="15.75" customHeight="1">
      <c r="A151" s="35">
        <v>139</v>
      </c>
      <c r="B151" s="224" t="s">
        <v>361</v>
      </c>
      <c r="C151" s="215"/>
      <c r="D151" s="215"/>
      <c r="E151" s="215"/>
      <c r="F151" s="215"/>
      <c r="G151" s="216"/>
      <c r="H151" s="216"/>
      <c r="I151" s="216"/>
      <c r="J151" s="216"/>
      <c r="K151" s="215"/>
      <c r="L151" s="269">
        <f t="shared" si="14"/>
        <v>0</v>
      </c>
      <c r="M151" s="215"/>
      <c r="N151" s="269">
        <f>+'3.ค่ายา'!O148</f>
        <v>0</v>
      </c>
      <c r="O151" s="269">
        <f>+'5.ค่าLab'!O148</f>
        <v>0</v>
      </c>
      <c r="P151" s="269">
        <f>+'4.ค่าวัสดุและเวชภัณฑ์มิใช่ยา'!AX149</f>
        <v>0</v>
      </c>
      <c r="Q151" s="215"/>
      <c r="R151" s="215"/>
      <c r="S151" s="216"/>
      <c r="T151" s="269">
        <f t="shared" si="12"/>
        <v>0</v>
      </c>
      <c r="U151" s="269">
        <f t="shared" si="13"/>
        <v>0</v>
      </c>
    </row>
    <row r="152" spans="1:21" ht="15.75" customHeight="1">
      <c r="A152" s="35">
        <v>140</v>
      </c>
      <c r="B152" s="224" t="s">
        <v>362</v>
      </c>
      <c r="C152" s="215"/>
      <c r="D152" s="215"/>
      <c r="E152" s="215"/>
      <c r="F152" s="215"/>
      <c r="G152" s="216"/>
      <c r="H152" s="216"/>
      <c r="I152" s="216"/>
      <c r="J152" s="216"/>
      <c r="K152" s="215"/>
      <c r="L152" s="269">
        <f t="shared" si="14"/>
        <v>0</v>
      </c>
      <c r="M152" s="215"/>
      <c r="N152" s="269">
        <f>+'3.ค่ายา'!O149</f>
        <v>0</v>
      </c>
      <c r="O152" s="269">
        <f>+'5.ค่าLab'!O149</f>
        <v>0</v>
      </c>
      <c r="P152" s="269">
        <f>+'4.ค่าวัสดุและเวชภัณฑ์มิใช่ยา'!AX150</f>
        <v>0</v>
      </c>
      <c r="Q152" s="215"/>
      <c r="R152" s="215"/>
      <c r="S152" s="216"/>
      <c r="T152" s="269">
        <f t="shared" si="12"/>
        <v>0</v>
      </c>
      <c r="U152" s="269">
        <f t="shared" si="13"/>
        <v>0</v>
      </c>
    </row>
    <row r="153" spans="1:21" ht="15.75" customHeight="1">
      <c r="A153" s="35">
        <v>141</v>
      </c>
      <c r="B153" s="224" t="s">
        <v>363</v>
      </c>
      <c r="C153" s="215"/>
      <c r="D153" s="215"/>
      <c r="E153" s="215"/>
      <c r="F153" s="215"/>
      <c r="G153" s="216"/>
      <c r="H153" s="216"/>
      <c r="I153" s="216"/>
      <c r="J153" s="216"/>
      <c r="K153" s="215"/>
      <c r="L153" s="269">
        <f t="shared" si="14"/>
        <v>0</v>
      </c>
      <c r="M153" s="215"/>
      <c r="N153" s="269">
        <f>+'3.ค่ายา'!O150</f>
        <v>0</v>
      </c>
      <c r="O153" s="269">
        <f>+'5.ค่าLab'!O150</f>
        <v>0</v>
      </c>
      <c r="P153" s="269">
        <f>+'4.ค่าวัสดุและเวชภัณฑ์มิใช่ยา'!AX151</f>
        <v>0</v>
      </c>
      <c r="Q153" s="215"/>
      <c r="R153" s="215"/>
      <c r="S153" s="216"/>
      <c r="T153" s="269">
        <f t="shared" si="12"/>
        <v>0</v>
      </c>
      <c r="U153" s="269">
        <f t="shared" si="13"/>
        <v>0</v>
      </c>
    </row>
    <row r="154" spans="1:21" ht="15.75" customHeight="1">
      <c r="A154" s="35">
        <v>142</v>
      </c>
      <c r="B154" s="224" t="s">
        <v>364</v>
      </c>
      <c r="C154" s="215"/>
      <c r="D154" s="215"/>
      <c r="E154" s="215"/>
      <c r="F154" s="215"/>
      <c r="G154" s="216"/>
      <c r="H154" s="216"/>
      <c r="I154" s="216"/>
      <c r="J154" s="216"/>
      <c r="K154" s="215"/>
      <c r="L154" s="269">
        <f t="shared" si="14"/>
        <v>0</v>
      </c>
      <c r="M154" s="215"/>
      <c r="N154" s="269">
        <f>+'3.ค่ายา'!O151</f>
        <v>0</v>
      </c>
      <c r="O154" s="269">
        <f>+'5.ค่าLab'!O151</f>
        <v>0</v>
      </c>
      <c r="P154" s="269">
        <f>+'4.ค่าวัสดุและเวชภัณฑ์มิใช่ยา'!AX152</f>
        <v>0</v>
      </c>
      <c r="Q154" s="215"/>
      <c r="R154" s="215"/>
      <c r="S154" s="216"/>
      <c r="T154" s="269">
        <f t="shared" si="12"/>
        <v>0</v>
      </c>
      <c r="U154" s="269">
        <f t="shared" si="13"/>
        <v>0</v>
      </c>
    </row>
    <row r="155" spans="1:21" ht="15.75" customHeight="1">
      <c r="A155" s="35">
        <v>143</v>
      </c>
      <c r="B155" s="224" t="s">
        <v>365</v>
      </c>
      <c r="C155" s="215"/>
      <c r="D155" s="215"/>
      <c r="E155" s="215"/>
      <c r="F155" s="215"/>
      <c r="G155" s="216"/>
      <c r="H155" s="216"/>
      <c r="I155" s="216"/>
      <c r="J155" s="216"/>
      <c r="K155" s="215"/>
      <c r="L155" s="269">
        <f t="shared" si="14"/>
        <v>0</v>
      </c>
      <c r="M155" s="215"/>
      <c r="N155" s="269">
        <f>+'3.ค่ายา'!O152</f>
        <v>0</v>
      </c>
      <c r="O155" s="269">
        <f>+'5.ค่าLab'!O152</f>
        <v>0</v>
      </c>
      <c r="P155" s="269">
        <f>+'4.ค่าวัสดุและเวชภัณฑ์มิใช่ยา'!AX153</f>
        <v>0</v>
      </c>
      <c r="Q155" s="215"/>
      <c r="R155" s="215"/>
      <c r="S155" s="216"/>
      <c r="T155" s="269">
        <f t="shared" si="12"/>
        <v>0</v>
      </c>
      <c r="U155" s="269">
        <f t="shared" si="13"/>
        <v>0</v>
      </c>
    </row>
    <row r="156" spans="1:21" ht="15.75" customHeight="1">
      <c r="A156" s="35">
        <v>144</v>
      </c>
      <c r="B156" s="224" t="s">
        <v>366</v>
      </c>
      <c r="C156" s="215"/>
      <c r="D156" s="215"/>
      <c r="E156" s="215"/>
      <c r="F156" s="215"/>
      <c r="G156" s="216"/>
      <c r="H156" s="216"/>
      <c r="I156" s="216"/>
      <c r="J156" s="216"/>
      <c r="K156" s="215"/>
      <c r="L156" s="269">
        <f t="shared" si="14"/>
        <v>0</v>
      </c>
      <c r="M156" s="215"/>
      <c r="N156" s="269">
        <f>+'3.ค่ายา'!O153</f>
        <v>0</v>
      </c>
      <c r="O156" s="269">
        <f>+'5.ค่าLab'!O153</f>
        <v>0</v>
      </c>
      <c r="P156" s="269">
        <f>+'4.ค่าวัสดุและเวชภัณฑ์มิใช่ยา'!AX154</f>
        <v>0</v>
      </c>
      <c r="Q156" s="215"/>
      <c r="R156" s="215"/>
      <c r="S156" s="216"/>
      <c r="T156" s="269">
        <f t="shared" si="12"/>
        <v>0</v>
      </c>
      <c r="U156" s="269">
        <f t="shared" si="13"/>
        <v>0</v>
      </c>
    </row>
    <row r="157" spans="1:21" ht="15.75" customHeight="1">
      <c r="A157" s="35">
        <v>145</v>
      </c>
      <c r="B157" s="224" t="s">
        <v>367</v>
      </c>
      <c r="C157" s="215"/>
      <c r="D157" s="215"/>
      <c r="E157" s="215"/>
      <c r="F157" s="215"/>
      <c r="G157" s="216"/>
      <c r="H157" s="216"/>
      <c r="I157" s="216"/>
      <c r="J157" s="216"/>
      <c r="K157" s="215"/>
      <c r="L157" s="269">
        <f t="shared" si="14"/>
        <v>0</v>
      </c>
      <c r="M157" s="215"/>
      <c r="N157" s="269">
        <f>+'3.ค่ายา'!O154</f>
        <v>0</v>
      </c>
      <c r="O157" s="269">
        <f>+'5.ค่าLab'!O154</f>
        <v>0</v>
      </c>
      <c r="P157" s="269">
        <f>+'4.ค่าวัสดุและเวชภัณฑ์มิใช่ยา'!AX155</f>
        <v>0</v>
      </c>
      <c r="Q157" s="215"/>
      <c r="R157" s="215"/>
      <c r="S157" s="216"/>
      <c r="T157" s="269">
        <f t="shared" si="12"/>
        <v>0</v>
      </c>
      <c r="U157" s="269">
        <f t="shared" si="13"/>
        <v>0</v>
      </c>
    </row>
    <row r="158" spans="1:21" ht="15.75" customHeight="1">
      <c r="A158" s="35">
        <v>146</v>
      </c>
      <c r="B158" s="224" t="s">
        <v>368</v>
      </c>
      <c r="C158" s="215"/>
      <c r="D158" s="215"/>
      <c r="E158" s="215"/>
      <c r="F158" s="215"/>
      <c r="G158" s="216"/>
      <c r="H158" s="216"/>
      <c r="I158" s="216"/>
      <c r="J158" s="216"/>
      <c r="K158" s="215"/>
      <c r="L158" s="269">
        <f t="shared" si="14"/>
        <v>0</v>
      </c>
      <c r="M158" s="215"/>
      <c r="N158" s="269">
        <f>+'3.ค่ายา'!O155</f>
        <v>0</v>
      </c>
      <c r="O158" s="269">
        <f>+'5.ค่าLab'!O155</f>
        <v>0</v>
      </c>
      <c r="P158" s="269">
        <f>+'4.ค่าวัสดุและเวชภัณฑ์มิใช่ยา'!AX156</f>
        <v>0</v>
      </c>
      <c r="Q158" s="215"/>
      <c r="R158" s="215"/>
      <c r="S158" s="216"/>
      <c r="T158" s="269">
        <f t="shared" si="12"/>
        <v>0</v>
      </c>
      <c r="U158" s="269">
        <f t="shared" si="13"/>
        <v>0</v>
      </c>
    </row>
    <row r="159" spans="1:21" ht="15.75" customHeight="1">
      <c r="A159" s="35">
        <v>147</v>
      </c>
      <c r="B159" s="224" t="s">
        <v>369</v>
      </c>
      <c r="C159" s="215"/>
      <c r="D159" s="215"/>
      <c r="E159" s="215"/>
      <c r="F159" s="215"/>
      <c r="G159" s="216"/>
      <c r="H159" s="216"/>
      <c r="I159" s="216"/>
      <c r="J159" s="216"/>
      <c r="K159" s="215"/>
      <c r="L159" s="269">
        <f t="shared" si="14"/>
        <v>0</v>
      </c>
      <c r="M159" s="215"/>
      <c r="N159" s="269">
        <f>+'3.ค่ายา'!O156</f>
        <v>0</v>
      </c>
      <c r="O159" s="269">
        <f>+'5.ค่าLab'!O156</f>
        <v>0</v>
      </c>
      <c r="P159" s="269">
        <f>+'4.ค่าวัสดุและเวชภัณฑ์มิใช่ยา'!AX157</f>
        <v>0</v>
      </c>
      <c r="Q159" s="215"/>
      <c r="R159" s="215"/>
      <c r="S159" s="216"/>
      <c r="T159" s="269">
        <f t="shared" si="12"/>
        <v>0</v>
      </c>
      <c r="U159" s="269">
        <f t="shared" si="13"/>
        <v>0</v>
      </c>
    </row>
    <row r="160" spans="1:21" ht="15.75" customHeight="1">
      <c r="A160" s="35">
        <v>148</v>
      </c>
      <c r="B160" s="224" t="s">
        <v>370</v>
      </c>
      <c r="C160" s="215"/>
      <c r="D160" s="215"/>
      <c r="E160" s="215"/>
      <c r="F160" s="215"/>
      <c r="G160" s="216"/>
      <c r="H160" s="216"/>
      <c r="I160" s="216"/>
      <c r="J160" s="216"/>
      <c r="K160" s="215"/>
      <c r="L160" s="269">
        <f t="shared" si="14"/>
        <v>0</v>
      </c>
      <c r="M160" s="215"/>
      <c r="N160" s="269">
        <f>+'3.ค่ายา'!O157</f>
        <v>0</v>
      </c>
      <c r="O160" s="269">
        <f>+'5.ค่าLab'!O157</f>
        <v>0</v>
      </c>
      <c r="P160" s="269">
        <f>+'4.ค่าวัสดุและเวชภัณฑ์มิใช่ยา'!AX158</f>
        <v>0</v>
      </c>
      <c r="Q160" s="215"/>
      <c r="R160" s="215"/>
      <c r="S160" s="216"/>
      <c r="T160" s="269">
        <f t="shared" si="12"/>
        <v>0</v>
      </c>
      <c r="U160" s="269">
        <f t="shared" si="13"/>
        <v>0</v>
      </c>
    </row>
    <row r="161" spans="1:21" ht="15.75" customHeight="1">
      <c r="A161" s="234"/>
      <c r="B161" s="235"/>
      <c r="C161" s="236">
        <f>SUM(C143:C160)</f>
        <v>0</v>
      </c>
      <c r="D161" s="236">
        <f aca="true" t="shared" si="16" ref="D161:U161">SUM(D143:D160)</f>
        <v>0</v>
      </c>
      <c r="E161" s="236">
        <f t="shared" si="16"/>
        <v>0</v>
      </c>
      <c r="F161" s="236">
        <f t="shared" si="16"/>
        <v>0</v>
      </c>
      <c r="G161" s="236">
        <f t="shared" si="16"/>
        <v>0</v>
      </c>
      <c r="H161" s="236">
        <f t="shared" si="16"/>
        <v>0</v>
      </c>
      <c r="I161" s="236">
        <f t="shared" si="16"/>
        <v>0</v>
      </c>
      <c r="J161" s="236">
        <f t="shared" si="16"/>
        <v>0</v>
      </c>
      <c r="K161" s="236">
        <f t="shared" si="16"/>
        <v>0</v>
      </c>
      <c r="L161" s="269">
        <f t="shared" si="16"/>
        <v>0</v>
      </c>
      <c r="M161" s="236">
        <f t="shared" si="16"/>
        <v>0</v>
      </c>
      <c r="N161" s="269">
        <f>+'3.ค่ายา'!O158</f>
        <v>0</v>
      </c>
      <c r="O161" s="269">
        <f>+'5.ค่าLab'!O158</f>
        <v>0</v>
      </c>
      <c r="P161" s="269">
        <f>+'4.ค่าวัสดุและเวชภัณฑ์มิใช่ยา'!AX159</f>
        <v>0</v>
      </c>
      <c r="Q161" s="236">
        <f t="shared" si="16"/>
        <v>0</v>
      </c>
      <c r="R161" s="236">
        <f t="shared" si="16"/>
        <v>0</v>
      </c>
      <c r="S161" s="236">
        <f t="shared" si="16"/>
        <v>0</v>
      </c>
      <c r="T161" s="269">
        <f t="shared" si="12"/>
        <v>0</v>
      </c>
      <c r="U161" s="269">
        <f t="shared" si="16"/>
        <v>0</v>
      </c>
    </row>
    <row r="162" spans="1:21" ht="15.75" customHeight="1">
      <c r="A162" s="35">
        <v>149</v>
      </c>
      <c r="B162" s="224" t="s">
        <v>371</v>
      </c>
      <c r="C162" s="215"/>
      <c r="D162" s="215"/>
      <c r="E162" s="215"/>
      <c r="F162" s="215"/>
      <c r="G162" s="216"/>
      <c r="H162" s="216"/>
      <c r="I162" s="216"/>
      <c r="J162" s="216"/>
      <c r="K162" s="215"/>
      <c r="L162" s="269">
        <f t="shared" si="14"/>
        <v>0</v>
      </c>
      <c r="M162" s="215"/>
      <c r="N162" s="269">
        <f>+'3.ค่ายา'!O159</f>
        <v>0</v>
      </c>
      <c r="O162" s="269">
        <f>+'5.ค่าLab'!O159</f>
        <v>0</v>
      </c>
      <c r="P162" s="269">
        <f>+'4.ค่าวัสดุและเวชภัณฑ์มิใช่ยา'!AX160</f>
        <v>0</v>
      </c>
      <c r="Q162" s="215"/>
      <c r="R162" s="215"/>
      <c r="S162" s="216"/>
      <c r="T162" s="269">
        <f t="shared" si="12"/>
        <v>0</v>
      </c>
      <c r="U162" s="269">
        <f t="shared" si="13"/>
        <v>0</v>
      </c>
    </row>
    <row r="163" spans="1:21" ht="15.75" customHeight="1">
      <c r="A163" s="35">
        <v>150</v>
      </c>
      <c r="B163" s="224" t="s">
        <v>372</v>
      </c>
      <c r="C163" s="215"/>
      <c r="D163" s="215"/>
      <c r="E163" s="215"/>
      <c r="F163" s="215"/>
      <c r="G163" s="216"/>
      <c r="H163" s="216"/>
      <c r="I163" s="216"/>
      <c r="J163" s="216"/>
      <c r="K163" s="215"/>
      <c r="L163" s="269">
        <f t="shared" si="14"/>
        <v>0</v>
      </c>
      <c r="M163" s="215"/>
      <c r="N163" s="269">
        <f>+'3.ค่ายา'!O160</f>
        <v>0</v>
      </c>
      <c r="O163" s="269">
        <f>+'5.ค่าLab'!O160</f>
        <v>0</v>
      </c>
      <c r="P163" s="269">
        <f>+'4.ค่าวัสดุและเวชภัณฑ์มิใช่ยา'!AX161</f>
        <v>0</v>
      </c>
      <c r="Q163" s="215"/>
      <c r="R163" s="215"/>
      <c r="S163" s="216"/>
      <c r="T163" s="269">
        <f t="shared" si="12"/>
        <v>0</v>
      </c>
      <c r="U163" s="269">
        <f t="shared" si="13"/>
        <v>0</v>
      </c>
    </row>
    <row r="164" spans="1:21" ht="15.75" customHeight="1">
      <c r="A164" s="35">
        <v>151</v>
      </c>
      <c r="B164" s="224" t="s">
        <v>373</v>
      </c>
      <c r="C164" s="215"/>
      <c r="D164" s="215"/>
      <c r="E164" s="215"/>
      <c r="F164" s="215"/>
      <c r="G164" s="216"/>
      <c r="H164" s="216"/>
      <c r="I164" s="216"/>
      <c r="J164" s="216"/>
      <c r="K164" s="215"/>
      <c r="L164" s="269">
        <f t="shared" si="14"/>
        <v>0</v>
      </c>
      <c r="M164" s="215"/>
      <c r="N164" s="269">
        <f>+'3.ค่ายา'!O161</f>
        <v>0</v>
      </c>
      <c r="O164" s="269">
        <f>+'5.ค่าLab'!O161</f>
        <v>0</v>
      </c>
      <c r="P164" s="269">
        <f>+'4.ค่าวัสดุและเวชภัณฑ์มิใช่ยา'!AX162</f>
        <v>0</v>
      </c>
      <c r="Q164" s="215"/>
      <c r="R164" s="215"/>
      <c r="S164" s="216"/>
      <c r="T164" s="269">
        <f t="shared" si="12"/>
        <v>0</v>
      </c>
      <c r="U164" s="269">
        <f t="shared" si="13"/>
        <v>0</v>
      </c>
    </row>
    <row r="165" spans="1:21" ht="15.75" customHeight="1">
      <c r="A165" s="35">
        <v>152</v>
      </c>
      <c r="B165" s="224" t="s">
        <v>374</v>
      </c>
      <c r="C165" s="215"/>
      <c r="D165" s="215"/>
      <c r="E165" s="215"/>
      <c r="F165" s="215"/>
      <c r="G165" s="216"/>
      <c r="H165" s="216"/>
      <c r="I165" s="216"/>
      <c r="J165" s="216"/>
      <c r="K165" s="215"/>
      <c r="L165" s="269">
        <f t="shared" si="14"/>
        <v>0</v>
      </c>
      <c r="M165" s="215"/>
      <c r="N165" s="269">
        <f>+'3.ค่ายา'!O162</f>
        <v>0</v>
      </c>
      <c r="O165" s="269">
        <f>+'5.ค่าLab'!O162</f>
        <v>0</v>
      </c>
      <c r="P165" s="269">
        <f>+'4.ค่าวัสดุและเวชภัณฑ์มิใช่ยา'!AX163</f>
        <v>0</v>
      </c>
      <c r="Q165" s="215"/>
      <c r="R165" s="215"/>
      <c r="S165" s="216"/>
      <c r="T165" s="269">
        <f t="shared" si="12"/>
        <v>0</v>
      </c>
      <c r="U165" s="269">
        <f t="shared" si="13"/>
        <v>0</v>
      </c>
    </row>
    <row r="166" spans="1:21" ht="15.75" customHeight="1">
      <c r="A166" s="35">
        <v>153</v>
      </c>
      <c r="B166" s="224" t="s">
        <v>375</v>
      </c>
      <c r="C166" s="215"/>
      <c r="D166" s="215"/>
      <c r="E166" s="215"/>
      <c r="F166" s="215"/>
      <c r="G166" s="216"/>
      <c r="H166" s="216"/>
      <c r="I166" s="216"/>
      <c r="J166" s="216"/>
      <c r="K166" s="215"/>
      <c r="L166" s="269">
        <f t="shared" si="14"/>
        <v>0</v>
      </c>
      <c r="M166" s="215"/>
      <c r="N166" s="269">
        <f>+'3.ค่ายา'!O163</f>
        <v>0</v>
      </c>
      <c r="O166" s="269">
        <f>+'5.ค่าLab'!O163</f>
        <v>0</v>
      </c>
      <c r="P166" s="269">
        <f>+'4.ค่าวัสดุและเวชภัณฑ์มิใช่ยา'!AX164</f>
        <v>0</v>
      </c>
      <c r="Q166" s="215"/>
      <c r="R166" s="215"/>
      <c r="S166" s="216"/>
      <c r="T166" s="269">
        <f t="shared" si="12"/>
        <v>0</v>
      </c>
      <c r="U166" s="269">
        <f t="shared" si="13"/>
        <v>0</v>
      </c>
    </row>
    <row r="167" spans="1:21" ht="15.75" customHeight="1">
      <c r="A167" s="35">
        <v>154</v>
      </c>
      <c r="B167" s="224" t="s">
        <v>376</v>
      </c>
      <c r="C167" s="215"/>
      <c r="D167" s="215"/>
      <c r="E167" s="215"/>
      <c r="F167" s="215"/>
      <c r="G167" s="216"/>
      <c r="H167" s="216"/>
      <c r="I167" s="216"/>
      <c r="J167" s="216"/>
      <c r="K167" s="215"/>
      <c r="L167" s="269">
        <f t="shared" si="14"/>
        <v>0</v>
      </c>
      <c r="M167" s="215"/>
      <c r="N167" s="269">
        <f>+'3.ค่ายา'!O164</f>
        <v>0</v>
      </c>
      <c r="O167" s="269">
        <f>+'5.ค่าLab'!O164</f>
        <v>0</v>
      </c>
      <c r="P167" s="269">
        <f>+'4.ค่าวัสดุและเวชภัณฑ์มิใช่ยา'!AX165</f>
        <v>0</v>
      </c>
      <c r="Q167" s="215"/>
      <c r="R167" s="215"/>
      <c r="S167" s="216"/>
      <c r="T167" s="269">
        <f t="shared" si="12"/>
        <v>0</v>
      </c>
      <c r="U167" s="269">
        <f t="shared" si="13"/>
        <v>0</v>
      </c>
    </row>
    <row r="168" spans="1:21" ht="15.75" customHeight="1">
      <c r="A168" s="35">
        <v>155</v>
      </c>
      <c r="B168" s="224" t="s">
        <v>377</v>
      </c>
      <c r="C168" s="215"/>
      <c r="D168" s="215"/>
      <c r="E168" s="215"/>
      <c r="F168" s="215"/>
      <c r="G168" s="216"/>
      <c r="H168" s="216"/>
      <c r="I168" s="216"/>
      <c r="J168" s="216"/>
      <c r="K168" s="215"/>
      <c r="L168" s="269">
        <f t="shared" si="14"/>
        <v>0</v>
      </c>
      <c r="M168" s="215"/>
      <c r="N168" s="269">
        <f>+'3.ค่ายา'!O165</f>
        <v>0</v>
      </c>
      <c r="O168" s="269">
        <f>+'5.ค่าLab'!O165</f>
        <v>0</v>
      </c>
      <c r="P168" s="269">
        <f>+'4.ค่าวัสดุและเวชภัณฑ์มิใช่ยา'!AX166</f>
        <v>0</v>
      </c>
      <c r="Q168" s="215"/>
      <c r="R168" s="215"/>
      <c r="S168" s="216"/>
      <c r="T168" s="269">
        <f t="shared" si="12"/>
        <v>0</v>
      </c>
      <c r="U168" s="269">
        <f t="shared" si="13"/>
        <v>0</v>
      </c>
    </row>
    <row r="169" spans="1:21" ht="15.75" customHeight="1">
      <c r="A169" s="35">
        <v>156</v>
      </c>
      <c r="B169" s="224" t="s">
        <v>378</v>
      </c>
      <c r="C169" s="215"/>
      <c r="D169" s="215"/>
      <c r="E169" s="215"/>
      <c r="F169" s="215"/>
      <c r="G169" s="216"/>
      <c r="H169" s="216"/>
      <c r="I169" s="216"/>
      <c r="J169" s="216"/>
      <c r="K169" s="215"/>
      <c r="L169" s="269">
        <f t="shared" si="14"/>
        <v>0</v>
      </c>
      <c r="M169" s="215"/>
      <c r="N169" s="269">
        <f>+'3.ค่ายา'!O166</f>
        <v>0</v>
      </c>
      <c r="O169" s="269">
        <f>+'5.ค่าLab'!O166</f>
        <v>0</v>
      </c>
      <c r="P169" s="269">
        <f>+'4.ค่าวัสดุและเวชภัณฑ์มิใช่ยา'!AX167</f>
        <v>0</v>
      </c>
      <c r="Q169" s="215"/>
      <c r="R169" s="215"/>
      <c r="S169" s="216"/>
      <c r="T169" s="269">
        <f t="shared" si="12"/>
        <v>0</v>
      </c>
      <c r="U169" s="269">
        <f t="shared" si="13"/>
        <v>0</v>
      </c>
    </row>
    <row r="170" spans="1:21" ht="15.75" customHeight="1">
      <c r="A170" s="35">
        <v>157</v>
      </c>
      <c r="B170" s="224" t="s">
        <v>379</v>
      </c>
      <c r="C170" s="215"/>
      <c r="D170" s="215"/>
      <c r="E170" s="215"/>
      <c r="F170" s="215"/>
      <c r="G170" s="216"/>
      <c r="H170" s="216"/>
      <c r="I170" s="216"/>
      <c r="J170" s="216"/>
      <c r="K170" s="215"/>
      <c r="L170" s="269">
        <f t="shared" si="14"/>
        <v>0</v>
      </c>
      <c r="M170" s="215"/>
      <c r="N170" s="269">
        <f>+'3.ค่ายา'!O167</f>
        <v>0</v>
      </c>
      <c r="O170" s="269">
        <f>+'5.ค่าLab'!O167</f>
        <v>0</v>
      </c>
      <c r="P170" s="269">
        <f>+'4.ค่าวัสดุและเวชภัณฑ์มิใช่ยา'!AX168</f>
        <v>0</v>
      </c>
      <c r="Q170" s="215"/>
      <c r="R170" s="215"/>
      <c r="S170" s="216"/>
      <c r="T170" s="269">
        <f t="shared" si="12"/>
        <v>0</v>
      </c>
      <c r="U170" s="269">
        <f t="shared" si="13"/>
        <v>0</v>
      </c>
    </row>
    <row r="171" spans="1:21" ht="15.75" customHeight="1">
      <c r="A171" s="35">
        <v>158</v>
      </c>
      <c r="B171" s="224" t="s">
        <v>380</v>
      </c>
      <c r="C171" s="215"/>
      <c r="D171" s="215"/>
      <c r="E171" s="215"/>
      <c r="F171" s="215"/>
      <c r="G171" s="216"/>
      <c r="H171" s="216"/>
      <c r="I171" s="216"/>
      <c r="J171" s="216"/>
      <c r="K171" s="215"/>
      <c r="L171" s="269">
        <f t="shared" si="14"/>
        <v>0</v>
      </c>
      <c r="M171" s="215"/>
      <c r="N171" s="269">
        <f>+'3.ค่ายา'!O168</f>
        <v>0</v>
      </c>
      <c r="O171" s="269">
        <f>+'5.ค่าLab'!O168</f>
        <v>0</v>
      </c>
      <c r="P171" s="269">
        <f>+'4.ค่าวัสดุและเวชภัณฑ์มิใช่ยา'!AX169</f>
        <v>0</v>
      </c>
      <c r="Q171" s="215"/>
      <c r="R171" s="215"/>
      <c r="S171" s="216"/>
      <c r="T171" s="269">
        <f t="shared" si="12"/>
        <v>0</v>
      </c>
      <c r="U171" s="269">
        <f t="shared" si="13"/>
        <v>0</v>
      </c>
    </row>
    <row r="172" spans="1:21" ht="15.75" customHeight="1">
      <c r="A172" s="35">
        <v>159</v>
      </c>
      <c r="B172" s="224" t="s">
        <v>381</v>
      </c>
      <c r="C172" s="215"/>
      <c r="D172" s="215"/>
      <c r="E172" s="215"/>
      <c r="F172" s="215"/>
      <c r="G172" s="216"/>
      <c r="H172" s="216"/>
      <c r="I172" s="216"/>
      <c r="J172" s="216"/>
      <c r="K172" s="215"/>
      <c r="L172" s="269">
        <f t="shared" si="14"/>
        <v>0</v>
      </c>
      <c r="M172" s="215"/>
      <c r="N172" s="269">
        <f>+'3.ค่ายา'!O169</f>
        <v>0</v>
      </c>
      <c r="O172" s="269">
        <f>+'5.ค่าLab'!O169</f>
        <v>0</v>
      </c>
      <c r="P172" s="269">
        <f>+'4.ค่าวัสดุและเวชภัณฑ์มิใช่ยา'!AX170</f>
        <v>0</v>
      </c>
      <c r="Q172" s="215"/>
      <c r="R172" s="215"/>
      <c r="S172" s="216"/>
      <c r="T172" s="269">
        <f t="shared" si="12"/>
        <v>0</v>
      </c>
      <c r="U172" s="269">
        <f t="shared" si="13"/>
        <v>0</v>
      </c>
    </row>
    <row r="173" spans="1:21" ht="15.75" customHeight="1">
      <c r="A173" s="35">
        <v>160</v>
      </c>
      <c r="B173" s="224" t="s">
        <v>382</v>
      </c>
      <c r="C173" s="215"/>
      <c r="D173" s="215"/>
      <c r="E173" s="215"/>
      <c r="F173" s="215"/>
      <c r="G173" s="216"/>
      <c r="H173" s="216"/>
      <c r="I173" s="216"/>
      <c r="J173" s="216"/>
      <c r="K173" s="215"/>
      <c r="L173" s="269">
        <f t="shared" si="14"/>
        <v>0</v>
      </c>
      <c r="M173" s="215"/>
      <c r="N173" s="269">
        <f>+'3.ค่ายา'!O170</f>
        <v>0</v>
      </c>
      <c r="O173" s="269">
        <f>+'5.ค่าLab'!O170</f>
        <v>0</v>
      </c>
      <c r="P173" s="269">
        <f>+'4.ค่าวัสดุและเวชภัณฑ์มิใช่ยา'!AX171</f>
        <v>0</v>
      </c>
      <c r="Q173" s="215"/>
      <c r="R173" s="215"/>
      <c r="S173" s="216"/>
      <c r="T173" s="269">
        <f t="shared" si="12"/>
        <v>0</v>
      </c>
      <c r="U173" s="269">
        <f t="shared" si="13"/>
        <v>0</v>
      </c>
    </row>
    <row r="174" spans="1:21" ht="15.75" customHeight="1">
      <c r="A174" s="35">
        <v>161</v>
      </c>
      <c r="B174" s="224" t="s">
        <v>383</v>
      </c>
      <c r="C174" s="215"/>
      <c r="D174" s="215"/>
      <c r="E174" s="215"/>
      <c r="F174" s="215"/>
      <c r="G174" s="216"/>
      <c r="H174" s="216"/>
      <c r="I174" s="216"/>
      <c r="J174" s="216"/>
      <c r="K174" s="215"/>
      <c r="L174" s="269">
        <f t="shared" si="14"/>
        <v>0</v>
      </c>
      <c r="M174" s="215"/>
      <c r="N174" s="269">
        <f>+'3.ค่ายา'!O171</f>
        <v>0</v>
      </c>
      <c r="O174" s="269">
        <f>+'5.ค่าLab'!O171</f>
        <v>0</v>
      </c>
      <c r="P174" s="269">
        <f>+'4.ค่าวัสดุและเวชภัณฑ์มิใช่ยา'!AX172</f>
        <v>0</v>
      </c>
      <c r="Q174" s="215"/>
      <c r="R174" s="215"/>
      <c r="S174" s="216"/>
      <c r="T174" s="269">
        <f t="shared" si="12"/>
        <v>0</v>
      </c>
      <c r="U174" s="269">
        <f t="shared" si="13"/>
        <v>0</v>
      </c>
    </row>
    <row r="175" spans="1:21" ht="15.75" customHeight="1">
      <c r="A175" s="35">
        <v>162</v>
      </c>
      <c r="B175" s="224" t="s">
        <v>384</v>
      </c>
      <c r="C175" s="215"/>
      <c r="D175" s="215"/>
      <c r="E175" s="215"/>
      <c r="F175" s="215"/>
      <c r="G175" s="216"/>
      <c r="H175" s="216"/>
      <c r="I175" s="216"/>
      <c r="J175" s="216"/>
      <c r="K175" s="215"/>
      <c r="L175" s="269">
        <f t="shared" si="14"/>
        <v>0</v>
      </c>
      <c r="M175" s="215"/>
      <c r="N175" s="269">
        <f>+'3.ค่ายา'!O172</f>
        <v>0</v>
      </c>
      <c r="O175" s="269">
        <f>+'5.ค่าLab'!O172</f>
        <v>0</v>
      </c>
      <c r="P175" s="269">
        <f>+'4.ค่าวัสดุและเวชภัณฑ์มิใช่ยา'!AX173</f>
        <v>0</v>
      </c>
      <c r="Q175" s="215"/>
      <c r="R175" s="215"/>
      <c r="S175" s="216"/>
      <c r="T175" s="269">
        <f t="shared" si="12"/>
        <v>0</v>
      </c>
      <c r="U175" s="269">
        <f t="shared" si="13"/>
        <v>0</v>
      </c>
    </row>
    <row r="176" spans="1:21" ht="15.75" customHeight="1">
      <c r="A176" s="35">
        <v>163</v>
      </c>
      <c r="B176" s="224" t="s">
        <v>385</v>
      </c>
      <c r="C176" s="215"/>
      <c r="D176" s="215"/>
      <c r="E176" s="215"/>
      <c r="F176" s="215"/>
      <c r="G176" s="216"/>
      <c r="H176" s="216"/>
      <c r="I176" s="216"/>
      <c r="J176" s="216"/>
      <c r="K176" s="215"/>
      <c r="L176" s="269">
        <f t="shared" si="14"/>
        <v>0</v>
      </c>
      <c r="M176" s="215"/>
      <c r="N176" s="269">
        <f>+'3.ค่ายา'!O173</f>
        <v>0</v>
      </c>
      <c r="O176" s="269">
        <f>+'5.ค่าLab'!O173</f>
        <v>0</v>
      </c>
      <c r="P176" s="269">
        <f>+'4.ค่าวัสดุและเวชภัณฑ์มิใช่ยา'!AX174</f>
        <v>0</v>
      </c>
      <c r="Q176" s="215"/>
      <c r="R176" s="215"/>
      <c r="S176" s="216"/>
      <c r="T176" s="269">
        <f t="shared" si="12"/>
        <v>0</v>
      </c>
      <c r="U176" s="269">
        <f t="shared" si="13"/>
        <v>0</v>
      </c>
    </row>
    <row r="177" spans="1:21" ht="15.75" customHeight="1">
      <c r="A177" s="35">
        <v>164</v>
      </c>
      <c r="B177" s="224" t="s">
        <v>386</v>
      </c>
      <c r="C177" s="215"/>
      <c r="D177" s="215"/>
      <c r="E177" s="215"/>
      <c r="F177" s="215"/>
      <c r="G177" s="216"/>
      <c r="H177" s="216"/>
      <c r="I177" s="216"/>
      <c r="J177" s="216"/>
      <c r="K177" s="215"/>
      <c r="L177" s="269">
        <f t="shared" si="14"/>
        <v>0</v>
      </c>
      <c r="M177" s="215"/>
      <c r="N177" s="269">
        <f>+'3.ค่ายา'!O174</f>
        <v>0</v>
      </c>
      <c r="O177" s="269">
        <f>+'5.ค่าLab'!O174</f>
        <v>0</v>
      </c>
      <c r="P177" s="269">
        <f>+'4.ค่าวัสดุและเวชภัณฑ์มิใช่ยา'!AX175</f>
        <v>0</v>
      </c>
      <c r="Q177" s="215"/>
      <c r="R177" s="215"/>
      <c r="S177" s="216"/>
      <c r="T177" s="269">
        <f t="shared" si="12"/>
        <v>0</v>
      </c>
      <c r="U177" s="269">
        <f t="shared" si="13"/>
        <v>0</v>
      </c>
    </row>
    <row r="178" spans="1:21" ht="15.75" customHeight="1">
      <c r="A178" s="35">
        <v>165</v>
      </c>
      <c r="B178" s="224" t="s">
        <v>387</v>
      </c>
      <c r="C178" s="215"/>
      <c r="D178" s="215"/>
      <c r="E178" s="215"/>
      <c r="F178" s="215"/>
      <c r="G178" s="216"/>
      <c r="H178" s="216"/>
      <c r="I178" s="216"/>
      <c r="J178" s="216"/>
      <c r="K178" s="215"/>
      <c r="L178" s="269">
        <f t="shared" si="14"/>
        <v>0</v>
      </c>
      <c r="M178" s="215"/>
      <c r="N178" s="269">
        <f>+'3.ค่ายา'!O175</f>
        <v>0</v>
      </c>
      <c r="O178" s="269">
        <f>+'5.ค่าLab'!O175</f>
        <v>0</v>
      </c>
      <c r="P178" s="269">
        <f>+'4.ค่าวัสดุและเวชภัณฑ์มิใช่ยา'!AX176</f>
        <v>0</v>
      </c>
      <c r="Q178" s="215"/>
      <c r="R178" s="215"/>
      <c r="S178" s="216"/>
      <c r="T178" s="269">
        <f t="shared" si="12"/>
        <v>0</v>
      </c>
      <c r="U178" s="269">
        <f t="shared" si="13"/>
        <v>0</v>
      </c>
    </row>
    <row r="179" spans="1:21" ht="15.75" customHeight="1">
      <c r="A179" s="234"/>
      <c r="B179" s="235"/>
      <c r="C179" s="236">
        <f>SUM(C162:C178)</f>
        <v>0</v>
      </c>
      <c r="D179" s="236">
        <f aca="true" t="shared" si="17" ref="D179:U179">SUM(D162:D178)</f>
        <v>0</v>
      </c>
      <c r="E179" s="236">
        <f t="shared" si="17"/>
        <v>0</v>
      </c>
      <c r="F179" s="236">
        <f t="shared" si="17"/>
        <v>0</v>
      </c>
      <c r="G179" s="236">
        <f t="shared" si="17"/>
        <v>0</v>
      </c>
      <c r="H179" s="236">
        <f t="shared" si="17"/>
        <v>0</v>
      </c>
      <c r="I179" s="236">
        <f t="shared" si="17"/>
        <v>0</v>
      </c>
      <c r="J179" s="236">
        <f t="shared" si="17"/>
        <v>0</v>
      </c>
      <c r="K179" s="236">
        <f t="shared" si="17"/>
        <v>0</v>
      </c>
      <c r="L179" s="269">
        <f t="shared" si="17"/>
        <v>0</v>
      </c>
      <c r="M179" s="236">
        <f t="shared" si="17"/>
        <v>0</v>
      </c>
      <c r="N179" s="269">
        <f>+'3.ค่ายา'!O176</f>
        <v>0</v>
      </c>
      <c r="O179" s="269">
        <f>+'5.ค่าLab'!O176</f>
        <v>0</v>
      </c>
      <c r="P179" s="269">
        <f>+'4.ค่าวัสดุและเวชภัณฑ์มิใช่ยา'!AX177</f>
        <v>0</v>
      </c>
      <c r="Q179" s="236">
        <f t="shared" si="17"/>
        <v>0</v>
      </c>
      <c r="R179" s="236">
        <f t="shared" si="17"/>
        <v>0</v>
      </c>
      <c r="S179" s="236">
        <f t="shared" si="17"/>
        <v>0</v>
      </c>
      <c r="T179" s="269">
        <f t="shared" si="12"/>
        <v>0</v>
      </c>
      <c r="U179" s="269">
        <f t="shared" si="17"/>
        <v>0</v>
      </c>
    </row>
    <row r="180" spans="1:21" ht="15.75" customHeight="1">
      <c r="A180" s="35">
        <v>166</v>
      </c>
      <c r="B180" s="224" t="s">
        <v>388</v>
      </c>
      <c r="C180" s="215"/>
      <c r="D180" s="215"/>
      <c r="E180" s="215"/>
      <c r="F180" s="215"/>
      <c r="G180" s="216"/>
      <c r="H180" s="216"/>
      <c r="I180" s="216"/>
      <c r="J180" s="216"/>
      <c r="K180" s="215"/>
      <c r="L180" s="269">
        <f t="shared" si="14"/>
        <v>0</v>
      </c>
      <c r="M180" s="215"/>
      <c r="N180" s="269">
        <f>+'3.ค่ายา'!O177</f>
        <v>0</v>
      </c>
      <c r="O180" s="269">
        <f>+'5.ค่าLab'!O177</f>
        <v>0</v>
      </c>
      <c r="P180" s="269">
        <f>+'4.ค่าวัสดุและเวชภัณฑ์มิใช่ยา'!AX178</f>
        <v>0</v>
      </c>
      <c r="Q180" s="215"/>
      <c r="R180" s="215"/>
      <c r="S180" s="216"/>
      <c r="T180" s="269">
        <f t="shared" si="12"/>
        <v>0</v>
      </c>
      <c r="U180" s="269">
        <f t="shared" si="13"/>
        <v>0</v>
      </c>
    </row>
    <row r="181" spans="1:21" ht="15.75" customHeight="1">
      <c r="A181" s="35">
        <v>167</v>
      </c>
      <c r="B181" s="224" t="s">
        <v>389</v>
      </c>
      <c r="C181" s="215"/>
      <c r="D181" s="215"/>
      <c r="E181" s="215"/>
      <c r="F181" s="215"/>
      <c r="G181" s="216"/>
      <c r="H181" s="216"/>
      <c r="I181" s="216"/>
      <c r="J181" s="216"/>
      <c r="K181" s="215"/>
      <c r="L181" s="269">
        <f t="shared" si="14"/>
        <v>0</v>
      </c>
      <c r="M181" s="215"/>
      <c r="N181" s="269">
        <f>+'3.ค่ายา'!O178</f>
        <v>0</v>
      </c>
      <c r="O181" s="269">
        <f>+'5.ค่าLab'!O178</f>
        <v>0</v>
      </c>
      <c r="P181" s="269">
        <f>+'4.ค่าวัสดุและเวชภัณฑ์มิใช่ยา'!AX179</f>
        <v>0</v>
      </c>
      <c r="Q181" s="215"/>
      <c r="R181" s="215"/>
      <c r="S181" s="216"/>
      <c r="T181" s="269">
        <f t="shared" si="12"/>
        <v>0</v>
      </c>
      <c r="U181" s="269">
        <f t="shared" si="13"/>
        <v>0</v>
      </c>
    </row>
    <row r="182" spans="1:21" ht="15.75" customHeight="1">
      <c r="A182" s="35">
        <v>168</v>
      </c>
      <c r="B182" s="224" t="s">
        <v>390</v>
      </c>
      <c r="C182" s="215"/>
      <c r="D182" s="215"/>
      <c r="E182" s="215"/>
      <c r="F182" s="215"/>
      <c r="G182" s="216"/>
      <c r="H182" s="216"/>
      <c r="I182" s="216"/>
      <c r="J182" s="216"/>
      <c r="K182" s="215"/>
      <c r="L182" s="269">
        <f t="shared" si="14"/>
        <v>0</v>
      </c>
      <c r="M182" s="215"/>
      <c r="N182" s="269">
        <f>+'3.ค่ายา'!O179</f>
        <v>0</v>
      </c>
      <c r="O182" s="269">
        <f>+'5.ค่าLab'!O179</f>
        <v>0</v>
      </c>
      <c r="P182" s="269">
        <f>+'4.ค่าวัสดุและเวชภัณฑ์มิใช่ยา'!AX180</f>
        <v>0</v>
      </c>
      <c r="Q182" s="215"/>
      <c r="R182" s="215"/>
      <c r="S182" s="216"/>
      <c r="T182" s="269">
        <f t="shared" si="12"/>
        <v>0</v>
      </c>
      <c r="U182" s="269">
        <f t="shared" si="13"/>
        <v>0</v>
      </c>
    </row>
    <row r="183" spans="1:21" ht="15.75" customHeight="1">
      <c r="A183" s="35">
        <v>169</v>
      </c>
      <c r="B183" s="224" t="s">
        <v>391</v>
      </c>
      <c r="C183" s="215"/>
      <c r="D183" s="215"/>
      <c r="E183" s="215"/>
      <c r="F183" s="215"/>
      <c r="G183" s="216"/>
      <c r="H183" s="216"/>
      <c r="I183" s="216"/>
      <c r="J183" s="216"/>
      <c r="K183" s="215"/>
      <c r="L183" s="269">
        <f t="shared" si="14"/>
        <v>0</v>
      </c>
      <c r="M183" s="215"/>
      <c r="N183" s="269">
        <f>+'3.ค่ายา'!O180</f>
        <v>0</v>
      </c>
      <c r="O183" s="269">
        <f>+'5.ค่าLab'!O180</f>
        <v>0</v>
      </c>
      <c r="P183" s="269">
        <f>+'4.ค่าวัสดุและเวชภัณฑ์มิใช่ยา'!AX181</f>
        <v>0</v>
      </c>
      <c r="Q183" s="215"/>
      <c r="R183" s="215"/>
      <c r="S183" s="216"/>
      <c r="T183" s="269">
        <f t="shared" si="12"/>
        <v>0</v>
      </c>
      <c r="U183" s="269">
        <f t="shared" si="13"/>
        <v>0</v>
      </c>
    </row>
    <row r="184" spans="1:21" ht="15.75" customHeight="1">
      <c r="A184" s="35">
        <v>170</v>
      </c>
      <c r="B184" s="224" t="s">
        <v>392</v>
      </c>
      <c r="C184" s="215"/>
      <c r="D184" s="215"/>
      <c r="E184" s="215"/>
      <c r="F184" s="215"/>
      <c r="G184" s="216"/>
      <c r="H184" s="216"/>
      <c r="I184" s="216"/>
      <c r="J184" s="216"/>
      <c r="K184" s="215"/>
      <c r="L184" s="269">
        <f t="shared" si="14"/>
        <v>0</v>
      </c>
      <c r="M184" s="215"/>
      <c r="N184" s="269">
        <f>+'3.ค่ายา'!O181</f>
        <v>0</v>
      </c>
      <c r="O184" s="269">
        <f>+'5.ค่าLab'!O181</f>
        <v>0</v>
      </c>
      <c r="P184" s="269">
        <f>+'4.ค่าวัสดุและเวชภัณฑ์มิใช่ยา'!AX182</f>
        <v>0</v>
      </c>
      <c r="Q184" s="215"/>
      <c r="R184" s="215"/>
      <c r="S184" s="216"/>
      <c r="T184" s="269">
        <f t="shared" si="12"/>
        <v>0</v>
      </c>
      <c r="U184" s="269">
        <f t="shared" si="13"/>
        <v>0</v>
      </c>
    </row>
    <row r="185" spans="1:21" ht="15.75" customHeight="1">
      <c r="A185" s="35">
        <v>171</v>
      </c>
      <c r="B185" s="224" t="s">
        <v>393</v>
      </c>
      <c r="C185" s="215"/>
      <c r="D185" s="215"/>
      <c r="E185" s="215"/>
      <c r="F185" s="215"/>
      <c r="G185" s="216"/>
      <c r="H185" s="216"/>
      <c r="I185" s="216"/>
      <c r="J185" s="216"/>
      <c r="K185" s="215"/>
      <c r="L185" s="269">
        <f t="shared" si="14"/>
        <v>0</v>
      </c>
      <c r="M185" s="215"/>
      <c r="N185" s="269">
        <f>+'3.ค่ายา'!O182</f>
        <v>0</v>
      </c>
      <c r="O185" s="269">
        <f>+'5.ค่าLab'!O182</f>
        <v>0</v>
      </c>
      <c r="P185" s="269">
        <f>+'4.ค่าวัสดุและเวชภัณฑ์มิใช่ยา'!AX183</f>
        <v>0</v>
      </c>
      <c r="Q185" s="215"/>
      <c r="R185" s="215"/>
      <c r="S185" s="216"/>
      <c r="T185" s="269">
        <f t="shared" si="12"/>
        <v>0</v>
      </c>
      <c r="U185" s="269">
        <f t="shared" si="13"/>
        <v>0</v>
      </c>
    </row>
    <row r="186" spans="1:21" ht="15.75" customHeight="1">
      <c r="A186" s="35">
        <v>172</v>
      </c>
      <c r="B186" s="224" t="s">
        <v>394</v>
      </c>
      <c r="C186" s="215"/>
      <c r="D186" s="215"/>
      <c r="E186" s="215"/>
      <c r="F186" s="215"/>
      <c r="G186" s="216"/>
      <c r="H186" s="216"/>
      <c r="I186" s="216"/>
      <c r="J186" s="216"/>
      <c r="K186" s="215"/>
      <c r="L186" s="269">
        <f t="shared" si="14"/>
        <v>0</v>
      </c>
      <c r="M186" s="215"/>
      <c r="N186" s="269">
        <f>+'3.ค่ายา'!O183</f>
        <v>0</v>
      </c>
      <c r="O186" s="269">
        <f>+'5.ค่าLab'!O183</f>
        <v>0</v>
      </c>
      <c r="P186" s="269">
        <f>+'4.ค่าวัสดุและเวชภัณฑ์มิใช่ยา'!AX184</f>
        <v>0</v>
      </c>
      <c r="Q186" s="215"/>
      <c r="R186" s="215"/>
      <c r="S186" s="216"/>
      <c r="T186" s="269">
        <f t="shared" si="12"/>
        <v>0</v>
      </c>
      <c r="U186" s="269">
        <f t="shared" si="13"/>
        <v>0</v>
      </c>
    </row>
    <row r="187" spans="1:21" ht="15.75" customHeight="1">
      <c r="A187" s="35">
        <v>173</v>
      </c>
      <c r="B187" s="224" t="s">
        <v>395</v>
      </c>
      <c r="C187" s="215"/>
      <c r="D187" s="215"/>
      <c r="E187" s="215"/>
      <c r="F187" s="215"/>
      <c r="G187" s="216"/>
      <c r="H187" s="216"/>
      <c r="I187" s="216"/>
      <c r="J187" s="216"/>
      <c r="K187" s="215"/>
      <c r="L187" s="269">
        <f t="shared" si="14"/>
        <v>0</v>
      </c>
      <c r="M187" s="215"/>
      <c r="N187" s="269">
        <f>+'3.ค่ายา'!O184</f>
        <v>0</v>
      </c>
      <c r="O187" s="269">
        <f>+'5.ค่าLab'!O184</f>
        <v>0</v>
      </c>
      <c r="P187" s="269">
        <f>+'4.ค่าวัสดุและเวชภัณฑ์มิใช่ยา'!AX185</f>
        <v>0</v>
      </c>
      <c r="Q187" s="215"/>
      <c r="R187" s="215"/>
      <c r="S187" s="216"/>
      <c r="T187" s="269">
        <f t="shared" si="12"/>
        <v>0</v>
      </c>
      <c r="U187" s="269">
        <f t="shared" si="13"/>
        <v>0</v>
      </c>
    </row>
    <row r="188" spans="1:21" ht="15.75" customHeight="1">
      <c r="A188" s="35">
        <v>174</v>
      </c>
      <c r="B188" s="224" t="s">
        <v>396</v>
      </c>
      <c r="C188" s="215"/>
      <c r="D188" s="215"/>
      <c r="E188" s="215"/>
      <c r="F188" s="215"/>
      <c r="G188" s="216"/>
      <c r="H188" s="216"/>
      <c r="I188" s="216"/>
      <c r="J188" s="216"/>
      <c r="K188" s="215"/>
      <c r="L188" s="269">
        <f t="shared" si="14"/>
        <v>0</v>
      </c>
      <c r="M188" s="215"/>
      <c r="N188" s="269">
        <f>+'3.ค่ายา'!O185</f>
        <v>0</v>
      </c>
      <c r="O188" s="269">
        <f>+'5.ค่าLab'!O185</f>
        <v>0</v>
      </c>
      <c r="P188" s="269">
        <f>+'4.ค่าวัสดุและเวชภัณฑ์มิใช่ยา'!AX186</f>
        <v>0</v>
      </c>
      <c r="Q188" s="215"/>
      <c r="R188" s="215"/>
      <c r="S188" s="216"/>
      <c r="T188" s="269">
        <f t="shared" si="12"/>
        <v>0</v>
      </c>
      <c r="U188" s="269">
        <f t="shared" si="13"/>
        <v>0</v>
      </c>
    </row>
    <row r="189" spans="1:21" ht="15.75" customHeight="1">
      <c r="A189" s="234"/>
      <c r="B189" s="235"/>
      <c r="C189" s="236">
        <f>SUM(C180:C188)</f>
        <v>0</v>
      </c>
      <c r="D189" s="236">
        <f aca="true" t="shared" si="18" ref="D189:U189">SUM(D180:D188)</f>
        <v>0</v>
      </c>
      <c r="E189" s="236">
        <f t="shared" si="18"/>
        <v>0</v>
      </c>
      <c r="F189" s="236">
        <f t="shared" si="18"/>
        <v>0</v>
      </c>
      <c r="G189" s="236">
        <f t="shared" si="18"/>
        <v>0</v>
      </c>
      <c r="H189" s="236">
        <f t="shared" si="18"/>
        <v>0</v>
      </c>
      <c r="I189" s="236">
        <f t="shared" si="18"/>
        <v>0</v>
      </c>
      <c r="J189" s="236">
        <f t="shared" si="18"/>
        <v>0</v>
      </c>
      <c r="K189" s="236">
        <f t="shared" si="18"/>
        <v>0</v>
      </c>
      <c r="L189" s="269">
        <f t="shared" si="18"/>
        <v>0</v>
      </c>
      <c r="M189" s="236">
        <f t="shared" si="18"/>
        <v>0</v>
      </c>
      <c r="N189" s="269">
        <f>+'3.ค่ายา'!O186</f>
        <v>0</v>
      </c>
      <c r="O189" s="269">
        <f>+'5.ค่าLab'!O186</f>
        <v>0</v>
      </c>
      <c r="P189" s="269">
        <f>+'4.ค่าวัสดุและเวชภัณฑ์มิใช่ยา'!AX187</f>
        <v>0</v>
      </c>
      <c r="Q189" s="236">
        <f t="shared" si="18"/>
        <v>0</v>
      </c>
      <c r="R189" s="236">
        <f t="shared" si="18"/>
        <v>0</v>
      </c>
      <c r="S189" s="236">
        <f t="shared" si="18"/>
        <v>0</v>
      </c>
      <c r="T189" s="269">
        <f t="shared" si="12"/>
        <v>0</v>
      </c>
      <c r="U189" s="269">
        <f t="shared" si="18"/>
        <v>0</v>
      </c>
    </row>
    <row r="190" spans="1:21" ht="15.75" customHeight="1">
      <c r="A190" s="35">
        <v>175</v>
      </c>
      <c r="B190" s="224" t="s">
        <v>397</v>
      </c>
      <c r="C190" s="215"/>
      <c r="D190" s="215"/>
      <c r="E190" s="215"/>
      <c r="F190" s="215"/>
      <c r="G190" s="216"/>
      <c r="H190" s="216"/>
      <c r="I190" s="216"/>
      <c r="J190" s="216"/>
      <c r="K190" s="215"/>
      <c r="L190" s="269">
        <f t="shared" si="14"/>
        <v>0</v>
      </c>
      <c r="M190" s="215"/>
      <c r="N190" s="269">
        <f>+'3.ค่ายา'!O187</f>
        <v>0</v>
      </c>
      <c r="O190" s="269">
        <f>+'5.ค่าLab'!O187</f>
        <v>0</v>
      </c>
      <c r="P190" s="269">
        <f>+'4.ค่าวัสดุและเวชภัณฑ์มิใช่ยา'!AX188</f>
        <v>0</v>
      </c>
      <c r="Q190" s="215"/>
      <c r="R190" s="215"/>
      <c r="S190" s="216"/>
      <c r="T190" s="269">
        <f t="shared" si="12"/>
        <v>0</v>
      </c>
      <c r="U190" s="269">
        <f t="shared" si="13"/>
        <v>0</v>
      </c>
    </row>
    <row r="191" spans="1:21" ht="15.75" customHeight="1">
      <c r="A191" s="35">
        <v>176</v>
      </c>
      <c r="B191" s="224" t="s">
        <v>398</v>
      </c>
      <c r="C191" s="215"/>
      <c r="D191" s="215"/>
      <c r="E191" s="215"/>
      <c r="F191" s="215"/>
      <c r="G191" s="216"/>
      <c r="H191" s="216"/>
      <c r="I191" s="216"/>
      <c r="J191" s="216"/>
      <c r="K191" s="215"/>
      <c r="L191" s="269">
        <f t="shared" si="14"/>
        <v>0</v>
      </c>
      <c r="M191" s="215"/>
      <c r="N191" s="269">
        <f>+'3.ค่ายา'!O188</f>
        <v>0</v>
      </c>
      <c r="O191" s="269">
        <f>+'5.ค่าLab'!O188</f>
        <v>0</v>
      </c>
      <c r="P191" s="269">
        <f>+'4.ค่าวัสดุและเวชภัณฑ์มิใช่ยา'!AX189</f>
        <v>0</v>
      </c>
      <c r="Q191" s="215"/>
      <c r="R191" s="215"/>
      <c r="S191" s="216"/>
      <c r="T191" s="269">
        <f t="shared" si="12"/>
        <v>0</v>
      </c>
      <c r="U191" s="269">
        <f t="shared" si="13"/>
        <v>0</v>
      </c>
    </row>
    <row r="192" spans="1:21" ht="15.75" customHeight="1">
      <c r="A192" s="35">
        <v>177</v>
      </c>
      <c r="B192" s="224" t="s">
        <v>399</v>
      </c>
      <c r="C192" s="215"/>
      <c r="D192" s="215"/>
      <c r="E192" s="215"/>
      <c r="F192" s="215"/>
      <c r="G192" s="216"/>
      <c r="H192" s="216"/>
      <c r="I192" s="216"/>
      <c r="J192" s="216"/>
      <c r="K192" s="215"/>
      <c r="L192" s="269">
        <f t="shared" si="14"/>
        <v>0</v>
      </c>
      <c r="M192" s="215"/>
      <c r="N192" s="269">
        <f>+'3.ค่ายา'!O189</f>
        <v>0</v>
      </c>
      <c r="O192" s="269">
        <f>+'5.ค่าLab'!O189</f>
        <v>0</v>
      </c>
      <c r="P192" s="269">
        <f>+'4.ค่าวัสดุและเวชภัณฑ์มิใช่ยา'!AX190</f>
        <v>0</v>
      </c>
      <c r="Q192" s="215"/>
      <c r="R192" s="215"/>
      <c r="S192" s="216"/>
      <c r="T192" s="269">
        <f t="shared" si="12"/>
        <v>0</v>
      </c>
      <c r="U192" s="269">
        <f t="shared" si="13"/>
        <v>0</v>
      </c>
    </row>
    <row r="193" spans="1:21" ht="15.75" customHeight="1">
      <c r="A193" s="35">
        <v>178</v>
      </c>
      <c r="B193" s="342" t="s">
        <v>400</v>
      </c>
      <c r="C193" s="341">
        <v>22745</v>
      </c>
      <c r="D193" s="215">
        <v>50034.8</v>
      </c>
      <c r="E193" s="215">
        <v>11010</v>
      </c>
      <c r="F193" s="215">
        <v>0</v>
      </c>
      <c r="G193" s="216">
        <v>327986.42</v>
      </c>
      <c r="H193" s="216">
        <v>0</v>
      </c>
      <c r="I193" s="216">
        <v>0</v>
      </c>
      <c r="J193" s="216">
        <v>0</v>
      </c>
      <c r="K193" s="215">
        <v>26187.04</v>
      </c>
      <c r="L193" s="269">
        <f t="shared" si="14"/>
        <v>437963.25999999995</v>
      </c>
      <c r="M193" s="215"/>
      <c r="N193" s="269">
        <f>+'3.ค่ายา'!O190</f>
        <v>163375.49999999997</v>
      </c>
      <c r="O193" s="269">
        <f>+'5.ค่าLab'!O190</f>
        <v>0</v>
      </c>
      <c r="P193" s="269">
        <f>+'4.ค่าวัสดุและเวชภัณฑ์มิใช่ยา'!AX191</f>
        <v>32553</v>
      </c>
      <c r="Q193" s="215">
        <v>20807.26</v>
      </c>
      <c r="R193" s="215">
        <v>143850</v>
      </c>
      <c r="S193" s="216"/>
      <c r="T193" s="269">
        <f t="shared" si="12"/>
        <v>360585.76</v>
      </c>
      <c r="U193" s="269">
        <f t="shared" si="13"/>
        <v>77377.49999999994</v>
      </c>
    </row>
    <row r="194" spans="1:21" ht="15.75" customHeight="1">
      <c r="A194" s="35">
        <v>179</v>
      </c>
      <c r="B194" s="224" t="s">
        <v>401</v>
      </c>
      <c r="C194" s="215"/>
      <c r="D194" s="215"/>
      <c r="E194" s="215"/>
      <c r="F194" s="215"/>
      <c r="G194" s="216"/>
      <c r="H194" s="216"/>
      <c r="I194" s="216"/>
      <c r="J194" s="216"/>
      <c r="K194" s="215"/>
      <c r="L194" s="269">
        <f t="shared" si="14"/>
        <v>0</v>
      </c>
      <c r="M194" s="215"/>
      <c r="N194" s="269">
        <f>+'3.ค่ายา'!O191</f>
        <v>0</v>
      </c>
      <c r="O194" s="269">
        <f>+'5.ค่าLab'!O191</f>
        <v>0</v>
      </c>
      <c r="P194" s="269">
        <f>+'4.ค่าวัสดุและเวชภัณฑ์มิใช่ยา'!AX192</f>
        <v>0</v>
      </c>
      <c r="Q194" s="215"/>
      <c r="R194" s="215"/>
      <c r="S194" s="216"/>
      <c r="T194" s="269">
        <f t="shared" si="12"/>
        <v>0</v>
      </c>
      <c r="U194" s="269">
        <f t="shared" si="13"/>
        <v>0</v>
      </c>
    </row>
    <row r="195" spans="1:21" ht="15.75" customHeight="1">
      <c r="A195" s="35">
        <v>180</v>
      </c>
      <c r="B195" s="224" t="s">
        <v>402</v>
      </c>
      <c r="C195" s="215"/>
      <c r="D195" s="215"/>
      <c r="E195" s="215"/>
      <c r="F195" s="215"/>
      <c r="G195" s="216"/>
      <c r="H195" s="216"/>
      <c r="I195" s="216"/>
      <c r="J195" s="216"/>
      <c r="K195" s="215"/>
      <c r="L195" s="269">
        <f t="shared" si="14"/>
        <v>0</v>
      </c>
      <c r="M195" s="215"/>
      <c r="N195" s="269">
        <f>+'3.ค่ายา'!O192</f>
        <v>0</v>
      </c>
      <c r="O195" s="269">
        <f>+'5.ค่าLab'!O192</f>
        <v>0</v>
      </c>
      <c r="P195" s="269">
        <f>+'4.ค่าวัสดุและเวชภัณฑ์มิใช่ยา'!AX193</f>
        <v>0</v>
      </c>
      <c r="Q195" s="215"/>
      <c r="R195" s="215"/>
      <c r="S195" s="216"/>
      <c r="T195" s="269">
        <f t="shared" si="12"/>
        <v>0</v>
      </c>
      <c r="U195" s="269">
        <f t="shared" si="13"/>
        <v>0</v>
      </c>
    </row>
    <row r="196" spans="1:21" ht="15.75" customHeight="1">
      <c r="A196" s="35">
        <v>181</v>
      </c>
      <c r="B196" s="224" t="s">
        <v>403</v>
      </c>
      <c r="C196" s="215"/>
      <c r="D196" s="215"/>
      <c r="E196" s="215"/>
      <c r="F196" s="215"/>
      <c r="G196" s="216"/>
      <c r="H196" s="216"/>
      <c r="I196" s="216"/>
      <c r="J196" s="216"/>
      <c r="K196" s="215"/>
      <c r="L196" s="269">
        <f t="shared" si="14"/>
        <v>0</v>
      </c>
      <c r="M196" s="215"/>
      <c r="N196" s="269">
        <f>+'3.ค่ายา'!O193</f>
        <v>0</v>
      </c>
      <c r="O196" s="269">
        <f>+'5.ค่าLab'!O193</f>
        <v>0</v>
      </c>
      <c r="P196" s="269">
        <f>+'4.ค่าวัสดุและเวชภัณฑ์มิใช่ยา'!AX194</f>
        <v>0</v>
      </c>
      <c r="Q196" s="215"/>
      <c r="R196" s="215"/>
      <c r="S196" s="216"/>
      <c r="T196" s="269">
        <f t="shared" si="12"/>
        <v>0</v>
      </c>
      <c r="U196" s="269">
        <f t="shared" si="13"/>
        <v>0</v>
      </c>
    </row>
    <row r="197" spans="1:21" ht="15.75" customHeight="1">
      <c r="A197" s="35">
        <v>182</v>
      </c>
      <c r="B197" s="224" t="s">
        <v>404</v>
      </c>
      <c r="C197" s="215"/>
      <c r="D197" s="215"/>
      <c r="E197" s="215"/>
      <c r="F197" s="215"/>
      <c r="G197" s="216"/>
      <c r="H197" s="216"/>
      <c r="I197" s="216"/>
      <c r="J197" s="216"/>
      <c r="K197" s="215"/>
      <c r="L197" s="269">
        <f t="shared" si="14"/>
        <v>0</v>
      </c>
      <c r="M197" s="215"/>
      <c r="N197" s="269">
        <f>+'3.ค่ายา'!O194</f>
        <v>0</v>
      </c>
      <c r="O197" s="269">
        <f>+'5.ค่าLab'!O194</f>
        <v>0</v>
      </c>
      <c r="P197" s="269">
        <f>+'4.ค่าวัสดุและเวชภัณฑ์มิใช่ยา'!AX195</f>
        <v>0</v>
      </c>
      <c r="Q197" s="215"/>
      <c r="R197" s="215"/>
      <c r="S197" s="216"/>
      <c r="T197" s="269">
        <f t="shared" si="12"/>
        <v>0</v>
      </c>
      <c r="U197" s="269">
        <f t="shared" si="13"/>
        <v>0</v>
      </c>
    </row>
    <row r="198" spans="1:21" ht="15.75" customHeight="1">
      <c r="A198" s="35">
        <v>183</v>
      </c>
      <c r="B198" s="224" t="s">
        <v>405</v>
      </c>
      <c r="C198" s="215"/>
      <c r="D198" s="215"/>
      <c r="E198" s="215"/>
      <c r="F198" s="215"/>
      <c r="G198" s="216"/>
      <c r="H198" s="216"/>
      <c r="I198" s="216"/>
      <c r="J198" s="216"/>
      <c r="K198" s="215"/>
      <c r="L198" s="269">
        <f t="shared" si="14"/>
        <v>0</v>
      </c>
      <c r="M198" s="215"/>
      <c r="N198" s="269">
        <f>+'3.ค่ายา'!O195</f>
        <v>0</v>
      </c>
      <c r="O198" s="269">
        <f>+'5.ค่าLab'!O195</f>
        <v>0</v>
      </c>
      <c r="P198" s="269">
        <f>+'4.ค่าวัสดุและเวชภัณฑ์มิใช่ยา'!AX196</f>
        <v>0</v>
      </c>
      <c r="Q198" s="215"/>
      <c r="R198" s="215"/>
      <c r="S198" s="216"/>
      <c r="T198" s="269">
        <f t="shared" si="12"/>
        <v>0</v>
      </c>
      <c r="U198" s="269">
        <f t="shared" si="13"/>
        <v>0</v>
      </c>
    </row>
    <row r="199" spans="1:21" ht="15.75" customHeight="1">
      <c r="A199" s="35">
        <v>184</v>
      </c>
      <c r="B199" s="224" t="s">
        <v>406</v>
      </c>
      <c r="C199" s="215"/>
      <c r="D199" s="215"/>
      <c r="E199" s="215"/>
      <c r="F199" s="215"/>
      <c r="G199" s="216"/>
      <c r="H199" s="216"/>
      <c r="I199" s="216"/>
      <c r="J199" s="216"/>
      <c r="K199" s="215"/>
      <c r="L199" s="269">
        <f t="shared" si="14"/>
        <v>0</v>
      </c>
      <c r="M199" s="215"/>
      <c r="N199" s="269">
        <f>+'3.ค่ายา'!O196</f>
        <v>0</v>
      </c>
      <c r="O199" s="269">
        <f>+'5.ค่าLab'!O196</f>
        <v>0</v>
      </c>
      <c r="P199" s="269">
        <f>+'4.ค่าวัสดุและเวชภัณฑ์มิใช่ยา'!AX197</f>
        <v>0</v>
      </c>
      <c r="Q199" s="215"/>
      <c r="R199" s="215"/>
      <c r="S199" s="216"/>
      <c r="T199" s="269">
        <f t="shared" si="12"/>
        <v>0</v>
      </c>
      <c r="U199" s="269">
        <f t="shared" si="13"/>
        <v>0</v>
      </c>
    </row>
    <row r="200" spans="1:21" ht="15.75" customHeight="1">
      <c r="A200" s="234"/>
      <c r="B200" s="235"/>
      <c r="C200" s="236">
        <f>SUM(C190:C199)</f>
        <v>22745</v>
      </c>
      <c r="D200" s="236">
        <f aca="true" t="shared" si="19" ref="D200:U200">SUM(D190:D199)</f>
        <v>50034.8</v>
      </c>
      <c r="E200" s="236">
        <f t="shared" si="19"/>
        <v>11010</v>
      </c>
      <c r="F200" s="236">
        <f t="shared" si="19"/>
        <v>0</v>
      </c>
      <c r="G200" s="236">
        <f t="shared" si="19"/>
        <v>327986.42</v>
      </c>
      <c r="H200" s="236">
        <f t="shared" si="19"/>
        <v>0</v>
      </c>
      <c r="I200" s="236">
        <f t="shared" si="19"/>
        <v>0</v>
      </c>
      <c r="J200" s="236">
        <f t="shared" si="19"/>
        <v>0</v>
      </c>
      <c r="K200" s="236">
        <f t="shared" si="19"/>
        <v>26187.04</v>
      </c>
      <c r="L200" s="269">
        <f t="shared" si="19"/>
        <v>437963.25999999995</v>
      </c>
      <c r="M200" s="236">
        <f t="shared" si="19"/>
        <v>0</v>
      </c>
      <c r="N200" s="269">
        <f>+'3.ค่ายา'!O197</f>
        <v>163375.49999999997</v>
      </c>
      <c r="O200" s="269">
        <f>+'5.ค่าLab'!O197</f>
        <v>0</v>
      </c>
      <c r="P200" s="269">
        <f>+'4.ค่าวัสดุและเวชภัณฑ์มิใช่ยา'!AX198</f>
        <v>32553</v>
      </c>
      <c r="Q200" s="236">
        <f t="shared" si="19"/>
        <v>20807.26</v>
      </c>
      <c r="R200" s="236">
        <f t="shared" si="19"/>
        <v>143850</v>
      </c>
      <c r="S200" s="236">
        <f t="shared" si="19"/>
        <v>0</v>
      </c>
      <c r="T200" s="269">
        <f aca="true" t="shared" si="20" ref="T200:T263">SUM(M200:S200)</f>
        <v>360585.76</v>
      </c>
      <c r="U200" s="269">
        <f t="shared" si="19"/>
        <v>77377.49999999994</v>
      </c>
    </row>
    <row r="201" spans="1:21" ht="15.75" customHeight="1">
      <c r="A201" s="35">
        <v>185</v>
      </c>
      <c r="B201" s="224" t="s">
        <v>407</v>
      </c>
      <c r="C201" s="215"/>
      <c r="D201" s="215"/>
      <c r="E201" s="215"/>
      <c r="F201" s="215"/>
      <c r="G201" s="216"/>
      <c r="H201" s="216"/>
      <c r="I201" s="216"/>
      <c r="J201" s="216"/>
      <c r="K201" s="215"/>
      <c r="L201" s="269">
        <f t="shared" si="14"/>
        <v>0</v>
      </c>
      <c r="M201" s="215"/>
      <c r="N201" s="269">
        <f>+'3.ค่ายา'!O198</f>
        <v>0</v>
      </c>
      <c r="O201" s="269">
        <f>+'5.ค่าLab'!O198</f>
        <v>0</v>
      </c>
      <c r="P201" s="269">
        <f>+'4.ค่าวัสดุและเวชภัณฑ์มิใช่ยา'!AX199</f>
        <v>0</v>
      </c>
      <c r="Q201" s="215"/>
      <c r="R201" s="215"/>
      <c r="S201" s="216"/>
      <c r="T201" s="269">
        <f t="shared" si="20"/>
        <v>0</v>
      </c>
      <c r="U201" s="269">
        <f t="shared" si="13"/>
        <v>0</v>
      </c>
    </row>
    <row r="202" spans="1:21" ht="15.75" customHeight="1">
      <c r="A202" s="35">
        <v>186</v>
      </c>
      <c r="B202" s="224" t="s">
        <v>408</v>
      </c>
      <c r="C202" s="215"/>
      <c r="D202" s="215"/>
      <c r="E202" s="215"/>
      <c r="F202" s="215"/>
      <c r="G202" s="216"/>
      <c r="H202" s="216"/>
      <c r="I202" s="216"/>
      <c r="J202" s="216"/>
      <c r="K202" s="215"/>
      <c r="L202" s="269">
        <f t="shared" si="14"/>
        <v>0</v>
      </c>
      <c r="M202" s="215"/>
      <c r="N202" s="269">
        <f>+'3.ค่ายา'!O199</f>
        <v>0</v>
      </c>
      <c r="O202" s="269">
        <f>+'5.ค่าLab'!O199</f>
        <v>0</v>
      </c>
      <c r="P202" s="269">
        <f>+'4.ค่าวัสดุและเวชภัณฑ์มิใช่ยา'!AX200</f>
        <v>0</v>
      </c>
      <c r="Q202" s="215"/>
      <c r="R202" s="215"/>
      <c r="S202" s="216"/>
      <c r="T202" s="269">
        <f t="shared" si="20"/>
        <v>0</v>
      </c>
      <c r="U202" s="269">
        <f t="shared" si="13"/>
        <v>0</v>
      </c>
    </row>
    <row r="203" spans="1:21" ht="15.75" customHeight="1">
      <c r="A203" s="35">
        <v>187</v>
      </c>
      <c r="B203" s="224" t="s">
        <v>409</v>
      </c>
      <c r="C203" s="215"/>
      <c r="D203" s="215"/>
      <c r="E203" s="215"/>
      <c r="F203" s="215"/>
      <c r="G203" s="216"/>
      <c r="H203" s="216"/>
      <c r="I203" s="216"/>
      <c r="J203" s="216"/>
      <c r="K203" s="215"/>
      <c r="L203" s="269">
        <f t="shared" si="14"/>
        <v>0</v>
      </c>
      <c r="M203" s="215"/>
      <c r="N203" s="269">
        <f>+'3.ค่ายา'!O200</f>
        <v>0</v>
      </c>
      <c r="O203" s="269">
        <f>+'5.ค่าLab'!O200</f>
        <v>0</v>
      </c>
      <c r="P203" s="269">
        <f>+'4.ค่าวัสดุและเวชภัณฑ์มิใช่ยา'!AX201</f>
        <v>0</v>
      </c>
      <c r="Q203" s="215"/>
      <c r="R203" s="215"/>
      <c r="S203" s="216"/>
      <c r="T203" s="269">
        <f t="shared" si="20"/>
        <v>0</v>
      </c>
      <c r="U203" s="269">
        <f t="shared" si="13"/>
        <v>0</v>
      </c>
    </row>
    <row r="204" spans="1:21" ht="15.75" customHeight="1">
      <c r="A204" s="35">
        <v>188</v>
      </c>
      <c r="B204" s="224" t="s">
        <v>410</v>
      </c>
      <c r="C204" s="215"/>
      <c r="D204" s="215"/>
      <c r="E204" s="215"/>
      <c r="F204" s="215"/>
      <c r="G204" s="216"/>
      <c r="H204" s="216"/>
      <c r="I204" s="216"/>
      <c r="J204" s="216"/>
      <c r="K204" s="215"/>
      <c r="L204" s="269">
        <f t="shared" si="14"/>
        <v>0</v>
      </c>
      <c r="M204" s="215"/>
      <c r="N204" s="269">
        <f>+'3.ค่ายา'!O201</f>
        <v>0</v>
      </c>
      <c r="O204" s="269">
        <f>+'5.ค่าLab'!O201</f>
        <v>0</v>
      </c>
      <c r="P204" s="269">
        <f>+'4.ค่าวัสดุและเวชภัณฑ์มิใช่ยา'!AX202</f>
        <v>0</v>
      </c>
      <c r="Q204" s="215"/>
      <c r="R204" s="215"/>
      <c r="S204" s="216"/>
      <c r="T204" s="269">
        <f t="shared" si="20"/>
        <v>0</v>
      </c>
      <c r="U204" s="269">
        <f t="shared" si="13"/>
        <v>0</v>
      </c>
    </row>
    <row r="205" spans="1:21" ht="15.75" customHeight="1">
      <c r="A205" s="35">
        <v>189</v>
      </c>
      <c r="B205" s="224" t="s">
        <v>411</v>
      </c>
      <c r="C205" s="215"/>
      <c r="D205" s="215"/>
      <c r="E205" s="215"/>
      <c r="F205" s="215"/>
      <c r="G205" s="216"/>
      <c r="H205" s="216"/>
      <c r="I205" s="216"/>
      <c r="J205" s="216"/>
      <c r="K205" s="215"/>
      <c r="L205" s="269">
        <f t="shared" si="14"/>
        <v>0</v>
      </c>
      <c r="M205" s="215"/>
      <c r="N205" s="269">
        <f>+'3.ค่ายา'!O202</f>
        <v>0</v>
      </c>
      <c r="O205" s="269">
        <f>+'5.ค่าLab'!O202</f>
        <v>0</v>
      </c>
      <c r="P205" s="269">
        <f>+'4.ค่าวัสดุและเวชภัณฑ์มิใช่ยา'!AX203</f>
        <v>0</v>
      </c>
      <c r="Q205" s="215"/>
      <c r="R205" s="215"/>
      <c r="S205" s="216"/>
      <c r="T205" s="269">
        <f t="shared" si="20"/>
        <v>0</v>
      </c>
      <c r="U205" s="269">
        <f t="shared" si="13"/>
        <v>0</v>
      </c>
    </row>
    <row r="206" spans="1:21" ht="15.75" customHeight="1">
      <c r="A206" s="35">
        <v>190</v>
      </c>
      <c r="B206" s="224" t="s">
        <v>412</v>
      </c>
      <c r="C206" s="215"/>
      <c r="D206" s="215"/>
      <c r="E206" s="215"/>
      <c r="F206" s="215"/>
      <c r="G206" s="216"/>
      <c r="H206" s="216"/>
      <c r="I206" s="216"/>
      <c r="J206" s="216"/>
      <c r="K206" s="215"/>
      <c r="L206" s="269">
        <f t="shared" si="14"/>
        <v>0</v>
      </c>
      <c r="M206" s="215"/>
      <c r="N206" s="269">
        <f>+'3.ค่ายา'!O203</f>
        <v>0</v>
      </c>
      <c r="O206" s="269">
        <f>+'5.ค่าLab'!O203</f>
        <v>0</v>
      </c>
      <c r="P206" s="269">
        <f>+'4.ค่าวัสดุและเวชภัณฑ์มิใช่ยา'!AX204</f>
        <v>0</v>
      </c>
      <c r="Q206" s="215"/>
      <c r="R206" s="215"/>
      <c r="S206" s="216"/>
      <c r="T206" s="269">
        <f t="shared" si="20"/>
        <v>0</v>
      </c>
      <c r="U206" s="269">
        <f aca="true" t="shared" si="21" ref="U206:U273">L206-T206</f>
        <v>0</v>
      </c>
    </row>
    <row r="207" spans="1:21" ht="15.75" customHeight="1">
      <c r="A207" s="35">
        <v>191</v>
      </c>
      <c r="B207" s="224" t="s">
        <v>413</v>
      </c>
      <c r="C207" s="215"/>
      <c r="D207" s="215"/>
      <c r="E207" s="215"/>
      <c r="F207" s="215"/>
      <c r="G207" s="216"/>
      <c r="H207" s="216"/>
      <c r="I207" s="216"/>
      <c r="J207" s="216"/>
      <c r="K207" s="215"/>
      <c r="L207" s="269">
        <f t="shared" si="14"/>
        <v>0</v>
      </c>
      <c r="M207" s="215"/>
      <c r="N207" s="269">
        <f>+'3.ค่ายา'!O204</f>
        <v>0</v>
      </c>
      <c r="O207" s="269">
        <f>+'5.ค่าLab'!O204</f>
        <v>0</v>
      </c>
      <c r="P207" s="269">
        <f>+'4.ค่าวัสดุและเวชภัณฑ์มิใช่ยา'!AX205</f>
        <v>0</v>
      </c>
      <c r="Q207" s="215"/>
      <c r="R207" s="215"/>
      <c r="S207" s="216"/>
      <c r="T207" s="269">
        <f t="shared" si="20"/>
        <v>0</v>
      </c>
      <c r="U207" s="269">
        <f t="shared" si="21"/>
        <v>0</v>
      </c>
    </row>
    <row r="208" spans="1:21" ht="15.75" customHeight="1">
      <c r="A208" s="35">
        <v>192</v>
      </c>
      <c r="B208" s="224" t="s">
        <v>414</v>
      </c>
      <c r="C208" s="215"/>
      <c r="D208" s="215"/>
      <c r="E208" s="215"/>
      <c r="F208" s="215"/>
      <c r="G208" s="216"/>
      <c r="H208" s="216"/>
      <c r="I208" s="216"/>
      <c r="J208" s="216"/>
      <c r="K208" s="215"/>
      <c r="L208" s="269">
        <f t="shared" si="14"/>
        <v>0</v>
      </c>
      <c r="M208" s="215"/>
      <c r="N208" s="269">
        <f>+'3.ค่ายา'!O205</f>
        <v>0</v>
      </c>
      <c r="O208" s="269">
        <f>+'5.ค่าLab'!O205</f>
        <v>0</v>
      </c>
      <c r="P208" s="269">
        <f>+'4.ค่าวัสดุและเวชภัณฑ์มิใช่ยา'!AX206</f>
        <v>0</v>
      </c>
      <c r="Q208" s="215"/>
      <c r="R208" s="215"/>
      <c r="S208" s="216"/>
      <c r="T208" s="269">
        <f t="shared" si="20"/>
        <v>0</v>
      </c>
      <c r="U208" s="269">
        <f t="shared" si="21"/>
        <v>0</v>
      </c>
    </row>
    <row r="209" spans="1:21" ht="15.75" customHeight="1">
      <c r="A209" s="35">
        <v>193</v>
      </c>
      <c r="B209" s="224" t="s">
        <v>415</v>
      </c>
      <c r="C209" s="215"/>
      <c r="D209" s="215"/>
      <c r="E209" s="215"/>
      <c r="F209" s="215"/>
      <c r="G209" s="216"/>
      <c r="H209" s="216"/>
      <c r="I209" s="216"/>
      <c r="J209" s="216"/>
      <c r="K209" s="215"/>
      <c r="L209" s="269">
        <f t="shared" si="14"/>
        <v>0</v>
      </c>
      <c r="M209" s="215"/>
      <c r="N209" s="269">
        <f>+'3.ค่ายา'!O206</f>
        <v>0</v>
      </c>
      <c r="O209" s="269">
        <f>+'5.ค่าLab'!O206</f>
        <v>0</v>
      </c>
      <c r="P209" s="269">
        <f>+'4.ค่าวัสดุและเวชภัณฑ์มิใช่ยา'!AX207</f>
        <v>0</v>
      </c>
      <c r="Q209" s="215"/>
      <c r="R209" s="215"/>
      <c r="S209" s="216"/>
      <c r="T209" s="269">
        <f t="shared" si="20"/>
        <v>0</v>
      </c>
      <c r="U209" s="269">
        <f t="shared" si="21"/>
        <v>0</v>
      </c>
    </row>
    <row r="210" spans="1:21" ht="15.75" customHeight="1">
      <c r="A210" s="35">
        <v>194</v>
      </c>
      <c r="B210" s="224" t="s">
        <v>416</v>
      </c>
      <c r="C210" s="215"/>
      <c r="D210" s="215"/>
      <c r="E210" s="215"/>
      <c r="F210" s="215"/>
      <c r="G210" s="216"/>
      <c r="H210" s="216"/>
      <c r="I210" s="216"/>
      <c r="J210" s="216"/>
      <c r="K210" s="215"/>
      <c r="L210" s="269">
        <f aca="true" t="shared" si="22" ref="L210:L278">SUM(C210:K210)</f>
        <v>0</v>
      </c>
      <c r="M210" s="215"/>
      <c r="N210" s="269">
        <f>+'3.ค่ายา'!O207</f>
        <v>0</v>
      </c>
      <c r="O210" s="269">
        <f>+'5.ค่าLab'!O207</f>
        <v>0</v>
      </c>
      <c r="P210" s="269">
        <f>+'4.ค่าวัสดุและเวชภัณฑ์มิใช่ยา'!AX208</f>
        <v>0</v>
      </c>
      <c r="Q210" s="215"/>
      <c r="R210" s="215"/>
      <c r="S210" s="216"/>
      <c r="T210" s="269">
        <f t="shared" si="20"/>
        <v>0</v>
      </c>
      <c r="U210" s="269">
        <f t="shared" si="21"/>
        <v>0</v>
      </c>
    </row>
    <row r="211" spans="1:21" ht="15.75" customHeight="1">
      <c r="A211" s="35">
        <v>195</v>
      </c>
      <c r="B211" s="224" t="s">
        <v>417</v>
      </c>
      <c r="C211" s="215"/>
      <c r="D211" s="215"/>
      <c r="E211" s="215"/>
      <c r="F211" s="215"/>
      <c r="G211" s="216"/>
      <c r="H211" s="216"/>
      <c r="I211" s="216"/>
      <c r="J211" s="216"/>
      <c r="K211" s="215"/>
      <c r="L211" s="269">
        <f t="shared" si="22"/>
        <v>0</v>
      </c>
      <c r="M211" s="215"/>
      <c r="N211" s="269">
        <f>+'3.ค่ายา'!O208</f>
        <v>0</v>
      </c>
      <c r="O211" s="269">
        <f>+'5.ค่าLab'!O208</f>
        <v>0</v>
      </c>
      <c r="P211" s="269">
        <f>+'4.ค่าวัสดุและเวชภัณฑ์มิใช่ยา'!AX209</f>
        <v>0</v>
      </c>
      <c r="Q211" s="215"/>
      <c r="R211" s="215"/>
      <c r="S211" s="216"/>
      <c r="T211" s="269">
        <f t="shared" si="20"/>
        <v>0</v>
      </c>
      <c r="U211" s="269">
        <f t="shared" si="21"/>
        <v>0</v>
      </c>
    </row>
    <row r="212" spans="1:21" ht="15.75" customHeight="1">
      <c r="A212" s="35">
        <v>196</v>
      </c>
      <c r="B212" s="224" t="s">
        <v>418</v>
      </c>
      <c r="C212" s="215"/>
      <c r="D212" s="215"/>
      <c r="E212" s="215"/>
      <c r="F212" s="215"/>
      <c r="G212" s="216"/>
      <c r="H212" s="216"/>
      <c r="I212" s="216"/>
      <c r="J212" s="216"/>
      <c r="K212" s="215"/>
      <c r="L212" s="269">
        <f t="shared" si="22"/>
        <v>0</v>
      </c>
      <c r="M212" s="215"/>
      <c r="N212" s="269">
        <f>+'3.ค่ายา'!O209</f>
        <v>0</v>
      </c>
      <c r="O212" s="269">
        <f>+'5.ค่าLab'!O209</f>
        <v>0</v>
      </c>
      <c r="P212" s="269">
        <f>+'4.ค่าวัสดุและเวชภัณฑ์มิใช่ยา'!AX210</f>
        <v>0</v>
      </c>
      <c r="Q212" s="215"/>
      <c r="R212" s="215"/>
      <c r="S212" s="216"/>
      <c r="T212" s="269">
        <f t="shared" si="20"/>
        <v>0</v>
      </c>
      <c r="U212" s="269">
        <f t="shared" si="21"/>
        <v>0</v>
      </c>
    </row>
    <row r="213" spans="1:21" ht="15.75" customHeight="1">
      <c r="A213" s="234"/>
      <c r="B213" s="235"/>
      <c r="C213" s="236">
        <f>SUM(C201:C212)</f>
        <v>0</v>
      </c>
      <c r="D213" s="236">
        <f aca="true" t="shared" si="23" ref="D213:U213">SUM(D201:D212)</f>
        <v>0</v>
      </c>
      <c r="E213" s="236">
        <f t="shared" si="23"/>
        <v>0</v>
      </c>
      <c r="F213" s="236">
        <f t="shared" si="23"/>
        <v>0</v>
      </c>
      <c r="G213" s="236">
        <f t="shared" si="23"/>
        <v>0</v>
      </c>
      <c r="H213" s="236">
        <f t="shared" si="23"/>
        <v>0</v>
      </c>
      <c r="I213" s="236">
        <f t="shared" si="23"/>
        <v>0</v>
      </c>
      <c r="J213" s="236">
        <f t="shared" si="23"/>
        <v>0</v>
      </c>
      <c r="K213" s="236">
        <f t="shared" si="23"/>
        <v>0</v>
      </c>
      <c r="L213" s="269">
        <f t="shared" si="23"/>
        <v>0</v>
      </c>
      <c r="M213" s="236">
        <f t="shared" si="23"/>
        <v>0</v>
      </c>
      <c r="N213" s="269">
        <f>+'3.ค่ายา'!O210</f>
        <v>0</v>
      </c>
      <c r="O213" s="269">
        <f>+'5.ค่าLab'!O210</f>
        <v>0</v>
      </c>
      <c r="P213" s="269">
        <f>+'4.ค่าวัสดุและเวชภัณฑ์มิใช่ยา'!AX211</f>
        <v>0</v>
      </c>
      <c r="Q213" s="236">
        <f t="shared" si="23"/>
        <v>0</v>
      </c>
      <c r="R213" s="236">
        <f t="shared" si="23"/>
        <v>0</v>
      </c>
      <c r="S213" s="236">
        <f t="shared" si="23"/>
        <v>0</v>
      </c>
      <c r="T213" s="269">
        <f t="shared" si="20"/>
        <v>0</v>
      </c>
      <c r="U213" s="269">
        <f t="shared" si="23"/>
        <v>0</v>
      </c>
    </row>
    <row r="214" spans="1:21" ht="15.75" customHeight="1">
      <c r="A214" s="35">
        <v>197</v>
      </c>
      <c r="B214" s="224" t="s">
        <v>419</v>
      </c>
      <c r="C214" s="215"/>
      <c r="D214" s="215"/>
      <c r="E214" s="215"/>
      <c r="F214" s="215"/>
      <c r="G214" s="216"/>
      <c r="H214" s="216"/>
      <c r="I214" s="216"/>
      <c r="J214" s="216"/>
      <c r="K214" s="215"/>
      <c r="L214" s="269">
        <f t="shared" si="22"/>
        <v>0</v>
      </c>
      <c r="M214" s="215"/>
      <c r="N214" s="269">
        <f>+'3.ค่ายา'!O211</f>
        <v>0</v>
      </c>
      <c r="O214" s="269">
        <f>+'5.ค่าLab'!O211</f>
        <v>0</v>
      </c>
      <c r="P214" s="269">
        <f>+'4.ค่าวัสดุและเวชภัณฑ์มิใช่ยา'!AX212</f>
        <v>0</v>
      </c>
      <c r="Q214" s="215"/>
      <c r="R214" s="215"/>
      <c r="S214" s="216"/>
      <c r="T214" s="269">
        <f t="shared" si="20"/>
        <v>0</v>
      </c>
      <c r="U214" s="269">
        <f t="shared" si="21"/>
        <v>0</v>
      </c>
    </row>
    <row r="215" spans="1:21" ht="15.75" customHeight="1">
      <c r="A215" s="35">
        <v>198</v>
      </c>
      <c r="B215" s="224" t="s">
        <v>420</v>
      </c>
      <c r="C215" s="215"/>
      <c r="D215" s="215"/>
      <c r="E215" s="215"/>
      <c r="F215" s="215"/>
      <c r="G215" s="216"/>
      <c r="H215" s="216"/>
      <c r="I215" s="216"/>
      <c r="J215" s="216"/>
      <c r="K215" s="215"/>
      <c r="L215" s="269">
        <f t="shared" si="22"/>
        <v>0</v>
      </c>
      <c r="M215" s="215"/>
      <c r="N215" s="269">
        <f>+'3.ค่ายา'!O212</f>
        <v>0</v>
      </c>
      <c r="O215" s="269">
        <f>+'5.ค่าLab'!O212</f>
        <v>0</v>
      </c>
      <c r="P215" s="269">
        <f>+'4.ค่าวัสดุและเวชภัณฑ์มิใช่ยา'!AX213</f>
        <v>0</v>
      </c>
      <c r="Q215" s="215"/>
      <c r="R215" s="215"/>
      <c r="S215" s="216"/>
      <c r="T215" s="269">
        <f t="shared" si="20"/>
        <v>0</v>
      </c>
      <c r="U215" s="269">
        <f t="shared" si="21"/>
        <v>0</v>
      </c>
    </row>
    <row r="216" spans="1:21" ht="15.75" customHeight="1">
      <c r="A216" s="35">
        <v>199</v>
      </c>
      <c r="B216" s="224" t="s">
        <v>421</v>
      </c>
      <c r="C216" s="215"/>
      <c r="D216" s="215"/>
      <c r="E216" s="215"/>
      <c r="F216" s="215"/>
      <c r="G216" s="216"/>
      <c r="H216" s="216"/>
      <c r="I216" s="216"/>
      <c r="J216" s="216"/>
      <c r="K216" s="215"/>
      <c r="L216" s="269">
        <f t="shared" si="22"/>
        <v>0</v>
      </c>
      <c r="M216" s="215"/>
      <c r="N216" s="269">
        <f>+'3.ค่ายา'!O213</f>
        <v>0</v>
      </c>
      <c r="O216" s="269">
        <f>+'5.ค่าLab'!O213</f>
        <v>0</v>
      </c>
      <c r="P216" s="269">
        <f>+'4.ค่าวัสดุและเวชภัณฑ์มิใช่ยา'!AX214</f>
        <v>0</v>
      </c>
      <c r="Q216" s="215"/>
      <c r="R216" s="215"/>
      <c r="S216" s="216"/>
      <c r="T216" s="269">
        <f t="shared" si="20"/>
        <v>0</v>
      </c>
      <c r="U216" s="269">
        <f t="shared" si="21"/>
        <v>0</v>
      </c>
    </row>
    <row r="217" spans="1:21" ht="15.75" customHeight="1">
      <c r="A217" s="35">
        <v>200</v>
      </c>
      <c r="B217" s="224" t="s">
        <v>422</v>
      </c>
      <c r="C217" s="215"/>
      <c r="D217" s="215"/>
      <c r="E217" s="215"/>
      <c r="F217" s="215"/>
      <c r="G217" s="216"/>
      <c r="H217" s="216"/>
      <c r="I217" s="216"/>
      <c r="J217" s="216"/>
      <c r="K217" s="215"/>
      <c r="L217" s="269">
        <f t="shared" si="22"/>
        <v>0</v>
      </c>
      <c r="M217" s="215"/>
      <c r="N217" s="269">
        <f>+'3.ค่ายา'!O214</f>
        <v>0</v>
      </c>
      <c r="O217" s="269">
        <f>+'5.ค่าLab'!O214</f>
        <v>0</v>
      </c>
      <c r="P217" s="269">
        <f>+'4.ค่าวัสดุและเวชภัณฑ์มิใช่ยา'!AX215</f>
        <v>0</v>
      </c>
      <c r="Q217" s="215"/>
      <c r="R217" s="215"/>
      <c r="S217" s="216"/>
      <c r="T217" s="269">
        <f t="shared" si="20"/>
        <v>0</v>
      </c>
      <c r="U217" s="269">
        <f t="shared" si="21"/>
        <v>0</v>
      </c>
    </row>
    <row r="218" spans="1:21" ht="15.75" customHeight="1">
      <c r="A218" s="35">
        <v>201</v>
      </c>
      <c r="B218" s="224" t="s">
        <v>423</v>
      </c>
      <c r="C218" s="215"/>
      <c r="D218" s="215"/>
      <c r="E218" s="215"/>
      <c r="F218" s="215"/>
      <c r="G218" s="216"/>
      <c r="H218" s="216"/>
      <c r="I218" s="216"/>
      <c r="J218" s="216"/>
      <c r="K218" s="215"/>
      <c r="L218" s="269">
        <f t="shared" si="22"/>
        <v>0</v>
      </c>
      <c r="M218" s="215"/>
      <c r="N218" s="269">
        <f>+'3.ค่ายา'!O215</f>
        <v>0</v>
      </c>
      <c r="O218" s="269">
        <f>+'5.ค่าLab'!O215</f>
        <v>0</v>
      </c>
      <c r="P218" s="269">
        <f>+'4.ค่าวัสดุและเวชภัณฑ์มิใช่ยา'!AX216</f>
        <v>0</v>
      </c>
      <c r="Q218" s="215"/>
      <c r="R218" s="215"/>
      <c r="S218" s="216"/>
      <c r="T218" s="269">
        <f t="shared" si="20"/>
        <v>0</v>
      </c>
      <c r="U218" s="269">
        <f t="shared" si="21"/>
        <v>0</v>
      </c>
    </row>
    <row r="219" spans="1:21" ht="15.75" customHeight="1">
      <c r="A219" s="35">
        <v>202</v>
      </c>
      <c r="B219" s="224" t="s">
        <v>424</v>
      </c>
      <c r="C219" s="215"/>
      <c r="D219" s="215"/>
      <c r="E219" s="215"/>
      <c r="F219" s="215"/>
      <c r="G219" s="216"/>
      <c r="H219" s="216"/>
      <c r="I219" s="216"/>
      <c r="J219" s="216"/>
      <c r="K219" s="215"/>
      <c r="L219" s="269">
        <f t="shared" si="22"/>
        <v>0</v>
      </c>
      <c r="M219" s="215"/>
      <c r="N219" s="269">
        <f>+'3.ค่ายา'!O216</f>
        <v>0</v>
      </c>
      <c r="O219" s="269">
        <f>+'5.ค่าLab'!O216</f>
        <v>0</v>
      </c>
      <c r="P219" s="269">
        <f>+'4.ค่าวัสดุและเวชภัณฑ์มิใช่ยา'!AX217</f>
        <v>0</v>
      </c>
      <c r="Q219" s="215"/>
      <c r="R219" s="215"/>
      <c r="S219" s="216"/>
      <c r="T219" s="269">
        <f t="shared" si="20"/>
        <v>0</v>
      </c>
      <c r="U219" s="269">
        <f t="shared" si="21"/>
        <v>0</v>
      </c>
    </row>
    <row r="220" spans="1:21" ht="15.75" customHeight="1">
      <c r="A220" s="35">
        <v>203</v>
      </c>
      <c r="B220" s="224" t="s">
        <v>425</v>
      </c>
      <c r="C220" s="215"/>
      <c r="D220" s="215"/>
      <c r="E220" s="215"/>
      <c r="F220" s="215"/>
      <c r="G220" s="216"/>
      <c r="H220" s="216"/>
      <c r="I220" s="216"/>
      <c r="J220" s="216"/>
      <c r="K220" s="215"/>
      <c r="L220" s="269">
        <f t="shared" si="22"/>
        <v>0</v>
      </c>
      <c r="M220" s="215"/>
      <c r="N220" s="269">
        <f>+'3.ค่ายา'!O217</f>
        <v>0</v>
      </c>
      <c r="O220" s="269">
        <f>+'5.ค่าLab'!O217</f>
        <v>0</v>
      </c>
      <c r="P220" s="269">
        <f>+'4.ค่าวัสดุและเวชภัณฑ์มิใช่ยา'!AX218</f>
        <v>0</v>
      </c>
      <c r="Q220" s="215"/>
      <c r="R220" s="215"/>
      <c r="S220" s="216"/>
      <c r="T220" s="269">
        <f t="shared" si="20"/>
        <v>0</v>
      </c>
      <c r="U220" s="269">
        <f t="shared" si="21"/>
        <v>0</v>
      </c>
    </row>
    <row r="221" spans="1:21" ht="15.75" customHeight="1">
      <c r="A221" s="35">
        <v>204</v>
      </c>
      <c r="B221" s="224" t="s">
        <v>426</v>
      </c>
      <c r="C221" s="215"/>
      <c r="D221" s="215"/>
      <c r="E221" s="215"/>
      <c r="F221" s="215"/>
      <c r="G221" s="216"/>
      <c r="H221" s="216"/>
      <c r="I221" s="216"/>
      <c r="J221" s="216"/>
      <c r="K221" s="215"/>
      <c r="L221" s="269">
        <f t="shared" si="22"/>
        <v>0</v>
      </c>
      <c r="M221" s="215"/>
      <c r="N221" s="269">
        <f>+'3.ค่ายา'!O218</f>
        <v>0</v>
      </c>
      <c r="O221" s="269">
        <f>+'5.ค่าLab'!O218</f>
        <v>0</v>
      </c>
      <c r="P221" s="269">
        <f>+'4.ค่าวัสดุและเวชภัณฑ์มิใช่ยา'!AX219</f>
        <v>0</v>
      </c>
      <c r="Q221" s="215"/>
      <c r="R221" s="215"/>
      <c r="S221" s="216"/>
      <c r="T221" s="269">
        <f t="shared" si="20"/>
        <v>0</v>
      </c>
      <c r="U221" s="269">
        <f t="shared" si="21"/>
        <v>0</v>
      </c>
    </row>
    <row r="222" spans="1:21" ht="15.75" customHeight="1">
      <c r="A222" s="35">
        <v>205</v>
      </c>
      <c r="B222" s="224" t="s">
        <v>427</v>
      </c>
      <c r="C222" s="215"/>
      <c r="D222" s="215"/>
      <c r="E222" s="215"/>
      <c r="F222" s="215"/>
      <c r="G222" s="216"/>
      <c r="H222" s="216"/>
      <c r="I222" s="216"/>
      <c r="J222" s="216"/>
      <c r="K222" s="215"/>
      <c r="L222" s="269">
        <f t="shared" si="22"/>
        <v>0</v>
      </c>
      <c r="M222" s="215"/>
      <c r="N222" s="269">
        <f>+'3.ค่ายา'!O219</f>
        <v>0</v>
      </c>
      <c r="O222" s="269">
        <f>+'5.ค่าLab'!O219</f>
        <v>0</v>
      </c>
      <c r="P222" s="269">
        <f>+'4.ค่าวัสดุและเวชภัณฑ์มิใช่ยา'!AX220</f>
        <v>0</v>
      </c>
      <c r="Q222" s="215"/>
      <c r="R222" s="215"/>
      <c r="S222" s="216"/>
      <c r="T222" s="269">
        <f t="shared" si="20"/>
        <v>0</v>
      </c>
      <c r="U222" s="269">
        <f t="shared" si="21"/>
        <v>0</v>
      </c>
    </row>
    <row r="223" spans="1:21" ht="15.75" customHeight="1">
      <c r="A223" s="35">
        <v>206</v>
      </c>
      <c r="B223" s="224" t="s">
        <v>428</v>
      </c>
      <c r="C223" s="215"/>
      <c r="D223" s="215"/>
      <c r="E223" s="215"/>
      <c r="F223" s="215"/>
      <c r="G223" s="216"/>
      <c r="H223" s="216"/>
      <c r="I223" s="216"/>
      <c r="J223" s="216"/>
      <c r="K223" s="215"/>
      <c r="L223" s="269">
        <f t="shared" si="22"/>
        <v>0</v>
      </c>
      <c r="M223" s="215"/>
      <c r="N223" s="269">
        <f>+'3.ค่ายา'!O220</f>
        <v>0</v>
      </c>
      <c r="O223" s="269">
        <f>+'5.ค่าLab'!O220</f>
        <v>0</v>
      </c>
      <c r="P223" s="269">
        <f>+'4.ค่าวัสดุและเวชภัณฑ์มิใช่ยา'!AX221</f>
        <v>0</v>
      </c>
      <c r="Q223" s="215"/>
      <c r="R223" s="215"/>
      <c r="S223" s="216"/>
      <c r="T223" s="269">
        <f t="shared" si="20"/>
        <v>0</v>
      </c>
      <c r="U223" s="269">
        <f t="shared" si="21"/>
        <v>0</v>
      </c>
    </row>
    <row r="224" spans="1:21" ht="15.75" customHeight="1">
      <c r="A224" s="35">
        <v>207</v>
      </c>
      <c r="B224" s="224" t="s">
        <v>429</v>
      </c>
      <c r="C224" s="215"/>
      <c r="D224" s="215"/>
      <c r="E224" s="215"/>
      <c r="F224" s="215"/>
      <c r="G224" s="216"/>
      <c r="H224" s="216"/>
      <c r="I224" s="216"/>
      <c r="J224" s="216"/>
      <c r="K224" s="215"/>
      <c r="L224" s="269">
        <f t="shared" si="22"/>
        <v>0</v>
      </c>
      <c r="M224" s="215"/>
      <c r="N224" s="269">
        <f>+'3.ค่ายา'!O221</f>
        <v>0</v>
      </c>
      <c r="O224" s="269">
        <f>+'5.ค่าLab'!O221</f>
        <v>0</v>
      </c>
      <c r="P224" s="269">
        <f>+'4.ค่าวัสดุและเวชภัณฑ์มิใช่ยา'!AX222</f>
        <v>0</v>
      </c>
      <c r="Q224" s="215"/>
      <c r="R224" s="215"/>
      <c r="S224" s="216"/>
      <c r="T224" s="269">
        <f t="shared" si="20"/>
        <v>0</v>
      </c>
      <c r="U224" s="269">
        <f t="shared" si="21"/>
        <v>0</v>
      </c>
    </row>
    <row r="225" spans="1:21" ht="15.75" customHeight="1">
      <c r="A225" s="35">
        <v>208</v>
      </c>
      <c r="B225" s="224" t="s">
        <v>430</v>
      </c>
      <c r="C225" s="215"/>
      <c r="D225" s="215"/>
      <c r="E225" s="215"/>
      <c r="F225" s="215"/>
      <c r="G225" s="216"/>
      <c r="H225" s="216"/>
      <c r="I225" s="216"/>
      <c r="J225" s="216"/>
      <c r="K225" s="215"/>
      <c r="L225" s="269">
        <f t="shared" si="22"/>
        <v>0</v>
      </c>
      <c r="M225" s="215"/>
      <c r="N225" s="269">
        <f>+'3.ค่ายา'!O222</f>
        <v>0</v>
      </c>
      <c r="O225" s="269">
        <f>+'5.ค่าLab'!O222</f>
        <v>0</v>
      </c>
      <c r="P225" s="269">
        <f>+'4.ค่าวัสดุและเวชภัณฑ์มิใช่ยา'!AX223</f>
        <v>0</v>
      </c>
      <c r="Q225" s="215"/>
      <c r="R225" s="215"/>
      <c r="S225" s="216"/>
      <c r="T225" s="269">
        <f t="shared" si="20"/>
        <v>0</v>
      </c>
      <c r="U225" s="269">
        <f t="shared" si="21"/>
        <v>0</v>
      </c>
    </row>
    <row r="226" spans="1:21" ht="15.75" customHeight="1">
      <c r="A226" s="35">
        <v>209</v>
      </c>
      <c r="B226" s="224" t="s">
        <v>431</v>
      </c>
      <c r="C226" s="215"/>
      <c r="D226" s="215"/>
      <c r="E226" s="215"/>
      <c r="F226" s="215"/>
      <c r="G226" s="216"/>
      <c r="H226" s="216"/>
      <c r="I226" s="216"/>
      <c r="J226" s="216"/>
      <c r="K226" s="215"/>
      <c r="L226" s="269">
        <f t="shared" si="22"/>
        <v>0</v>
      </c>
      <c r="M226" s="215"/>
      <c r="N226" s="269">
        <f>+'3.ค่ายา'!O223</f>
        <v>0</v>
      </c>
      <c r="O226" s="269">
        <f>+'5.ค่าLab'!O223</f>
        <v>0</v>
      </c>
      <c r="P226" s="269">
        <f>+'4.ค่าวัสดุและเวชภัณฑ์มิใช่ยา'!AX224</f>
        <v>0</v>
      </c>
      <c r="Q226" s="215"/>
      <c r="R226" s="215"/>
      <c r="S226" s="216"/>
      <c r="T226" s="269">
        <f t="shared" si="20"/>
        <v>0</v>
      </c>
      <c r="U226" s="269">
        <f t="shared" si="21"/>
        <v>0</v>
      </c>
    </row>
    <row r="227" spans="1:21" ht="15.75" customHeight="1">
      <c r="A227" s="35">
        <v>210</v>
      </c>
      <c r="B227" s="224" t="s">
        <v>432</v>
      </c>
      <c r="C227" s="215"/>
      <c r="D227" s="215"/>
      <c r="E227" s="215"/>
      <c r="F227" s="215"/>
      <c r="G227" s="216"/>
      <c r="H227" s="216"/>
      <c r="I227" s="216"/>
      <c r="J227" s="216"/>
      <c r="K227" s="215"/>
      <c r="L227" s="269">
        <f t="shared" si="22"/>
        <v>0</v>
      </c>
      <c r="M227" s="215"/>
      <c r="N227" s="269">
        <f>+'3.ค่ายา'!O224</f>
        <v>0</v>
      </c>
      <c r="O227" s="269">
        <f>+'5.ค่าLab'!O224</f>
        <v>0</v>
      </c>
      <c r="P227" s="269">
        <f>+'4.ค่าวัสดุและเวชภัณฑ์มิใช่ยา'!AX225</f>
        <v>0</v>
      </c>
      <c r="Q227" s="215"/>
      <c r="R227" s="215"/>
      <c r="S227" s="216"/>
      <c r="T227" s="269">
        <f t="shared" si="20"/>
        <v>0</v>
      </c>
      <c r="U227" s="269">
        <f t="shared" si="21"/>
        <v>0</v>
      </c>
    </row>
    <row r="228" spans="1:21" ht="15.75" customHeight="1">
      <c r="A228" s="35">
        <v>211</v>
      </c>
      <c r="B228" s="224" t="s">
        <v>433</v>
      </c>
      <c r="C228" s="215"/>
      <c r="D228" s="215"/>
      <c r="E228" s="215"/>
      <c r="F228" s="215"/>
      <c r="G228" s="216"/>
      <c r="H228" s="216"/>
      <c r="I228" s="216"/>
      <c r="J228" s="216"/>
      <c r="K228" s="215"/>
      <c r="L228" s="269">
        <f t="shared" si="22"/>
        <v>0</v>
      </c>
      <c r="M228" s="215"/>
      <c r="N228" s="269">
        <f>+'3.ค่ายา'!O225</f>
        <v>0</v>
      </c>
      <c r="O228" s="269">
        <f>+'5.ค่าLab'!O225</f>
        <v>0</v>
      </c>
      <c r="P228" s="269">
        <f>+'4.ค่าวัสดุและเวชภัณฑ์มิใช่ยา'!AX226</f>
        <v>0</v>
      </c>
      <c r="Q228" s="215"/>
      <c r="R228" s="215"/>
      <c r="S228" s="216"/>
      <c r="T228" s="269">
        <f t="shared" si="20"/>
        <v>0</v>
      </c>
      <c r="U228" s="269">
        <f t="shared" si="21"/>
        <v>0</v>
      </c>
    </row>
    <row r="229" spans="1:21" ht="15.75" customHeight="1">
      <c r="A229" s="35">
        <v>212</v>
      </c>
      <c r="B229" s="224" t="s">
        <v>434</v>
      </c>
      <c r="C229" s="215"/>
      <c r="D229" s="215"/>
      <c r="E229" s="215"/>
      <c r="F229" s="215"/>
      <c r="G229" s="216"/>
      <c r="H229" s="216"/>
      <c r="I229" s="216"/>
      <c r="J229" s="216"/>
      <c r="K229" s="215"/>
      <c r="L229" s="269">
        <f t="shared" si="22"/>
        <v>0</v>
      </c>
      <c r="M229" s="215"/>
      <c r="N229" s="269">
        <f>+'3.ค่ายา'!O226</f>
        <v>0</v>
      </c>
      <c r="O229" s="269">
        <f>+'5.ค่าLab'!O226</f>
        <v>0</v>
      </c>
      <c r="P229" s="269">
        <f>+'4.ค่าวัสดุและเวชภัณฑ์มิใช่ยา'!AX227</f>
        <v>0</v>
      </c>
      <c r="Q229" s="215"/>
      <c r="R229" s="215"/>
      <c r="S229" s="216"/>
      <c r="T229" s="269">
        <f t="shared" si="20"/>
        <v>0</v>
      </c>
      <c r="U229" s="269">
        <f t="shared" si="21"/>
        <v>0</v>
      </c>
    </row>
    <row r="230" spans="1:21" ht="15.75" customHeight="1">
      <c r="A230" s="35">
        <v>213</v>
      </c>
      <c r="B230" s="224" t="s">
        <v>435</v>
      </c>
      <c r="C230" s="215"/>
      <c r="D230" s="215"/>
      <c r="E230" s="215"/>
      <c r="F230" s="215"/>
      <c r="G230" s="216"/>
      <c r="H230" s="216"/>
      <c r="I230" s="216"/>
      <c r="J230" s="216"/>
      <c r="K230" s="215"/>
      <c r="L230" s="269">
        <f t="shared" si="22"/>
        <v>0</v>
      </c>
      <c r="M230" s="215"/>
      <c r="N230" s="269">
        <f>+'3.ค่ายา'!O227</f>
        <v>0</v>
      </c>
      <c r="O230" s="269">
        <f>+'5.ค่าLab'!O227</f>
        <v>0</v>
      </c>
      <c r="P230" s="269">
        <f>+'4.ค่าวัสดุและเวชภัณฑ์มิใช่ยา'!AX228</f>
        <v>0</v>
      </c>
      <c r="Q230" s="215"/>
      <c r="R230" s="215"/>
      <c r="S230" s="216"/>
      <c r="T230" s="269">
        <f t="shared" si="20"/>
        <v>0</v>
      </c>
      <c r="U230" s="269">
        <f t="shared" si="21"/>
        <v>0</v>
      </c>
    </row>
    <row r="231" spans="1:21" ht="15.75" customHeight="1">
      <c r="A231" s="35">
        <v>214</v>
      </c>
      <c r="B231" s="224" t="s">
        <v>436</v>
      </c>
      <c r="C231" s="215"/>
      <c r="D231" s="215"/>
      <c r="E231" s="215"/>
      <c r="F231" s="215"/>
      <c r="G231" s="216"/>
      <c r="H231" s="216"/>
      <c r="I231" s="216"/>
      <c r="J231" s="216"/>
      <c r="K231" s="215"/>
      <c r="L231" s="269">
        <f t="shared" si="22"/>
        <v>0</v>
      </c>
      <c r="M231" s="215"/>
      <c r="N231" s="269">
        <f>+'3.ค่ายา'!O228</f>
        <v>0</v>
      </c>
      <c r="O231" s="269">
        <f>+'5.ค่าLab'!O228</f>
        <v>0</v>
      </c>
      <c r="P231" s="269">
        <f>+'4.ค่าวัสดุและเวชภัณฑ์มิใช่ยา'!AX229</f>
        <v>0</v>
      </c>
      <c r="Q231" s="215"/>
      <c r="R231" s="215"/>
      <c r="S231" s="216"/>
      <c r="T231" s="269">
        <f t="shared" si="20"/>
        <v>0</v>
      </c>
      <c r="U231" s="269">
        <f t="shared" si="21"/>
        <v>0</v>
      </c>
    </row>
    <row r="232" spans="1:21" ht="15.75" customHeight="1">
      <c r="A232" s="35">
        <v>215</v>
      </c>
      <c r="B232" s="224" t="s">
        <v>437</v>
      </c>
      <c r="C232" s="215"/>
      <c r="D232" s="215"/>
      <c r="E232" s="215"/>
      <c r="F232" s="215"/>
      <c r="G232" s="216"/>
      <c r="H232" s="216"/>
      <c r="I232" s="216"/>
      <c r="J232" s="216"/>
      <c r="K232" s="215"/>
      <c r="L232" s="269">
        <f t="shared" si="22"/>
        <v>0</v>
      </c>
      <c r="M232" s="215"/>
      <c r="N232" s="269">
        <f>+'3.ค่ายา'!O229</f>
        <v>0</v>
      </c>
      <c r="O232" s="269">
        <f>+'5.ค่าLab'!O229</f>
        <v>0</v>
      </c>
      <c r="P232" s="269">
        <f>+'4.ค่าวัสดุและเวชภัณฑ์มิใช่ยา'!AX230</f>
        <v>0</v>
      </c>
      <c r="Q232" s="215"/>
      <c r="R232" s="215"/>
      <c r="S232" s="216"/>
      <c r="T232" s="269">
        <f t="shared" si="20"/>
        <v>0</v>
      </c>
      <c r="U232" s="269">
        <f t="shared" si="21"/>
        <v>0</v>
      </c>
    </row>
    <row r="233" spans="1:21" ht="15.75" customHeight="1">
      <c r="A233" s="35">
        <v>216</v>
      </c>
      <c r="B233" s="224" t="s">
        <v>438</v>
      </c>
      <c r="C233" s="215"/>
      <c r="D233" s="215"/>
      <c r="E233" s="215"/>
      <c r="F233" s="215"/>
      <c r="G233" s="216"/>
      <c r="H233" s="216"/>
      <c r="I233" s="216"/>
      <c r="J233" s="216"/>
      <c r="K233" s="215"/>
      <c r="L233" s="269">
        <f t="shared" si="22"/>
        <v>0</v>
      </c>
      <c r="M233" s="215"/>
      <c r="N233" s="269">
        <f>+'3.ค่ายา'!O230</f>
        <v>0</v>
      </c>
      <c r="O233" s="269">
        <f>+'5.ค่าLab'!O230</f>
        <v>0</v>
      </c>
      <c r="P233" s="269">
        <f>+'4.ค่าวัสดุและเวชภัณฑ์มิใช่ยา'!AX231</f>
        <v>0</v>
      </c>
      <c r="Q233" s="215"/>
      <c r="R233" s="215"/>
      <c r="S233" s="216"/>
      <c r="T233" s="269">
        <f t="shared" si="20"/>
        <v>0</v>
      </c>
      <c r="U233" s="269">
        <f t="shared" si="21"/>
        <v>0</v>
      </c>
    </row>
    <row r="234" spans="1:21" ht="15.75" customHeight="1">
      <c r="A234" s="234"/>
      <c r="B234" s="235"/>
      <c r="C234" s="236">
        <f>SUM(C214:C233)</f>
        <v>0</v>
      </c>
      <c r="D234" s="236">
        <f aca="true" t="shared" si="24" ref="D234:U234">SUM(D214:D233)</f>
        <v>0</v>
      </c>
      <c r="E234" s="236">
        <f t="shared" si="24"/>
        <v>0</v>
      </c>
      <c r="F234" s="236">
        <f t="shared" si="24"/>
        <v>0</v>
      </c>
      <c r="G234" s="236">
        <f t="shared" si="24"/>
        <v>0</v>
      </c>
      <c r="H234" s="236">
        <f t="shared" si="24"/>
        <v>0</v>
      </c>
      <c r="I234" s="236">
        <f t="shared" si="24"/>
        <v>0</v>
      </c>
      <c r="J234" s="236">
        <f t="shared" si="24"/>
        <v>0</v>
      </c>
      <c r="K234" s="236">
        <f t="shared" si="24"/>
        <v>0</v>
      </c>
      <c r="L234" s="269">
        <f t="shared" si="24"/>
        <v>0</v>
      </c>
      <c r="M234" s="236">
        <f t="shared" si="24"/>
        <v>0</v>
      </c>
      <c r="N234" s="269">
        <f>+'3.ค่ายา'!O231</f>
        <v>0</v>
      </c>
      <c r="O234" s="269">
        <f>+'5.ค่าLab'!O231</f>
        <v>0</v>
      </c>
      <c r="P234" s="269">
        <f>+'4.ค่าวัสดุและเวชภัณฑ์มิใช่ยา'!AX232</f>
        <v>0</v>
      </c>
      <c r="Q234" s="236">
        <f t="shared" si="24"/>
        <v>0</v>
      </c>
      <c r="R234" s="236">
        <f t="shared" si="24"/>
        <v>0</v>
      </c>
      <c r="S234" s="236">
        <f t="shared" si="24"/>
        <v>0</v>
      </c>
      <c r="T234" s="269">
        <f t="shared" si="20"/>
        <v>0</v>
      </c>
      <c r="U234" s="269">
        <f t="shared" si="24"/>
        <v>0</v>
      </c>
    </row>
    <row r="235" spans="1:21" ht="15.75" customHeight="1">
      <c r="A235" s="35">
        <v>217</v>
      </c>
      <c r="B235" s="224" t="s">
        <v>439</v>
      </c>
      <c r="C235" s="215"/>
      <c r="D235" s="215"/>
      <c r="E235" s="215"/>
      <c r="F235" s="215"/>
      <c r="G235" s="216"/>
      <c r="H235" s="216"/>
      <c r="I235" s="216"/>
      <c r="J235" s="216"/>
      <c r="K235" s="215"/>
      <c r="L235" s="269">
        <f t="shared" si="22"/>
        <v>0</v>
      </c>
      <c r="M235" s="215"/>
      <c r="N235" s="269">
        <f>+'3.ค่ายา'!O232</f>
        <v>0</v>
      </c>
      <c r="O235" s="269">
        <f>+'5.ค่าLab'!O232</f>
        <v>0</v>
      </c>
      <c r="P235" s="269">
        <f>+'4.ค่าวัสดุและเวชภัณฑ์มิใช่ยา'!AX233</f>
        <v>0</v>
      </c>
      <c r="Q235" s="215"/>
      <c r="R235" s="215"/>
      <c r="S235" s="216"/>
      <c r="T235" s="269">
        <f t="shared" si="20"/>
        <v>0</v>
      </c>
      <c r="U235" s="269">
        <f t="shared" si="21"/>
        <v>0</v>
      </c>
    </row>
    <row r="236" spans="1:21" ht="15.75" customHeight="1">
      <c r="A236" s="35">
        <v>218</v>
      </c>
      <c r="B236" s="224" t="s">
        <v>440</v>
      </c>
      <c r="C236" s="215"/>
      <c r="D236" s="215"/>
      <c r="E236" s="215"/>
      <c r="F236" s="215"/>
      <c r="G236" s="216"/>
      <c r="H236" s="216"/>
      <c r="I236" s="216"/>
      <c r="J236" s="216"/>
      <c r="K236" s="215"/>
      <c r="L236" s="269">
        <f t="shared" si="22"/>
        <v>0</v>
      </c>
      <c r="M236" s="215"/>
      <c r="N236" s="269">
        <f>+'3.ค่ายา'!O233</f>
        <v>0</v>
      </c>
      <c r="O236" s="269">
        <f>+'5.ค่าLab'!O233</f>
        <v>0</v>
      </c>
      <c r="P236" s="269">
        <f>+'4.ค่าวัสดุและเวชภัณฑ์มิใช่ยา'!AX234</f>
        <v>0</v>
      </c>
      <c r="Q236" s="215"/>
      <c r="R236" s="215"/>
      <c r="S236" s="216"/>
      <c r="T236" s="269">
        <f t="shared" si="20"/>
        <v>0</v>
      </c>
      <c r="U236" s="269">
        <f t="shared" si="21"/>
        <v>0</v>
      </c>
    </row>
    <row r="237" spans="1:21" ht="15.75" customHeight="1">
      <c r="A237" s="35">
        <v>219</v>
      </c>
      <c r="B237" s="224" t="s">
        <v>441</v>
      </c>
      <c r="C237" s="215"/>
      <c r="D237" s="215"/>
      <c r="E237" s="215"/>
      <c r="F237" s="215"/>
      <c r="G237" s="216"/>
      <c r="H237" s="216"/>
      <c r="I237" s="216"/>
      <c r="J237" s="216"/>
      <c r="K237" s="215"/>
      <c r="L237" s="269">
        <f t="shared" si="22"/>
        <v>0</v>
      </c>
      <c r="M237" s="215"/>
      <c r="N237" s="269">
        <f>+'3.ค่ายา'!O234</f>
        <v>0</v>
      </c>
      <c r="O237" s="269">
        <f>+'5.ค่าLab'!O234</f>
        <v>0</v>
      </c>
      <c r="P237" s="269">
        <f>+'4.ค่าวัสดุและเวชภัณฑ์มิใช่ยา'!AX235</f>
        <v>0</v>
      </c>
      <c r="Q237" s="215"/>
      <c r="R237" s="215"/>
      <c r="S237" s="216"/>
      <c r="T237" s="269">
        <f t="shared" si="20"/>
        <v>0</v>
      </c>
      <c r="U237" s="269">
        <f t="shared" si="21"/>
        <v>0</v>
      </c>
    </row>
    <row r="238" spans="1:21" ht="15.75" customHeight="1">
      <c r="A238" s="35">
        <v>220</v>
      </c>
      <c r="B238" s="224" t="s">
        <v>442</v>
      </c>
      <c r="C238" s="215"/>
      <c r="D238" s="215"/>
      <c r="E238" s="215"/>
      <c r="F238" s="215"/>
      <c r="G238" s="216"/>
      <c r="H238" s="216"/>
      <c r="I238" s="216"/>
      <c r="J238" s="216"/>
      <c r="K238" s="215"/>
      <c r="L238" s="269">
        <f t="shared" si="22"/>
        <v>0</v>
      </c>
      <c r="M238" s="215"/>
      <c r="N238" s="269">
        <f>+'3.ค่ายา'!O235</f>
        <v>0</v>
      </c>
      <c r="O238" s="269">
        <f>+'5.ค่าLab'!O235</f>
        <v>0</v>
      </c>
      <c r="P238" s="269">
        <f>+'4.ค่าวัสดุและเวชภัณฑ์มิใช่ยา'!AX236</f>
        <v>0</v>
      </c>
      <c r="Q238" s="215"/>
      <c r="R238" s="215"/>
      <c r="S238" s="216"/>
      <c r="T238" s="269">
        <f t="shared" si="20"/>
        <v>0</v>
      </c>
      <c r="U238" s="269">
        <f t="shared" si="21"/>
        <v>0</v>
      </c>
    </row>
    <row r="239" spans="1:21" ht="15.75" customHeight="1">
      <c r="A239" s="35">
        <v>221</v>
      </c>
      <c r="B239" s="224" t="s">
        <v>443</v>
      </c>
      <c r="C239" s="215"/>
      <c r="D239" s="215"/>
      <c r="E239" s="215"/>
      <c r="F239" s="215"/>
      <c r="G239" s="216"/>
      <c r="H239" s="216"/>
      <c r="I239" s="216"/>
      <c r="J239" s="216"/>
      <c r="K239" s="215"/>
      <c r="L239" s="269">
        <f t="shared" si="22"/>
        <v>0</v>
      </c>
      <c r="M239" s="215"/>
      <c r="N239" s="269">
        <f>+'3.ค่ายา'!O236</f>
        <v>0</v>
      </c>
      <c r="O239" s="269">
        <f>+'5.ค่าLab'!O236</f>
        <v>0</v>
      </c>
      <c r="P239" s="269">
        <f>+'4.ค่าวัสดุและเวชภัณฑ์มิใช่ยา'!AX237</f>
        <v>0</v>
      </c>
      <c r="Q239" s="215"/>
      <c r="R239" s="215"/>
      <c r="S239" s="216"/>
      <c r="T239" s="269">
        <f t="shared" si="20"/>
        <v>0</v>
      </c>
      <c r="U239" s="269">
        <f t="shared" si="21"/>
        <v>0</v>
      </c>
    </row>
    <row r="240" spans="1:21" ht="15.75" customHeight="1">
      <c r="A240" s="35">
        <v>222</v>
      </c>
      <c r="B240" s="224" t="s">
        <v>444</v>
      </c>
      <c r="C240" s="215"/>
      <c r="D240" s="215"/>
      <c r="E240" s="215"/>
      <c r="F240" s="215"/>
      <c r="G240" s="216"/>
      <c r="H240" s="216"/>
      <c r="I240" s="216"/>
      <c r="J240" s="216"/>
      <c r="K240" s="215"/>
      <c r="L240" s="269">
        <f t="shared" si="22"/>
        <v>0</v>
      </c>
      <c r="M240" s="215"/>
      <c r="N240" s="269">
        <f>+'3.ค่ายา'!O237</f>
        <v>0</v>
      </c>
      <c r="O240" s="269">
        <f>+'5.ค่าLab'!O237</f>
        <v>0</v>
      </c>
      <c r="P240" s="269">
        <f>+'4.ค่าวัสดุและเวชภัณฑ์มิใช่ยา'!AX238</f>
        <v>0</v>
      </c>
      <c r="Q240" s="215"/>
      <c r="R240" s="215"/>
      <c r="S240" s="216"/>
      <c r="T240" s="269">
        <f t="shared" si="20"/>
        <v>0</v>
      </c>
      <c r="U240" s="269">
        <f t="shared" si="21"/>
        <v>0</v>
      </c>
    </row>
    <row r="241" spans="1:21" ht="15.75" customHeight="1">
      <c r="A241" s="35">
        <v>223</v>
      </c>
      <c r="B241" s="224" t="s">
        <v>445</v>
      </c>
      <c r="C241" s="215"/>
      <c r="D241" s="215"/>
      <c r="E241" s="215"/>
      <c r="F241" s="215"/>
      <c r="G241" s="216"/>
      <c r="H241" s="216"/>
      <c r="I241" s="216"/>
      <c r="J241" s="216"/>
      <c r="K241" s="215"/>
      <c r="L241" s="269">
        <f t="shared" si="22"/>
        <v>0</v>
      </c>
      <c r="M241" s="215"/>
      <c r="N241" s="269">
        <f>+'3.ค่ายา'!O238</f>
        <v>0</v>
      </c>
      <c r="O241" s="269">
        <f>+'5.ค่าLab'!O238</f>
        <v>0</v>
      </c>
      <c r="P241" s="269">
        <f>+'4.ค่าวัสดุและเวชภัณฑ์มิใช่ยา'!AX239</f>
        <v>0</v>
      </c>
      <c r="Q241" s="215"/>
      <c r="R241" s="215"/>
      <c r="S241" s="216"/>
      <c r="T241" s="269">
        <f t="shared" si="20"/>
        <v>0</v>
      </c>
      <c r="U241" s="269">
        <f t="shared" si="21"/>
        <v>0</v>
      </c>
    </row>
    <row r="242" spans="1:21" ht="15.75" customHeight="1">
      <c r="A242" s="35">
        <v>224</v>
      </c>
      <c r="B242" s="224" t="s">
        <v>446</v>
      </c>
      <c r="C242" s="215"/>
      <c r="D242" s="215"/>
      <c r="E242" s="215"/>
      <c r="F242" s="215"/>
      <c r="G242" s="216"/>
      <c r="H242" s="216"/>
      <c r="I242" s="216"/>
      <c r="J242" s="216"/>
      <c r="K242" s="215"/>
      <c r="L242" s="269">
        <f t="shared" si="22"/>
        <v>0</v>
      </c>
      <c r="M242" s="215"/>
      <c r="N242" s="269">
        <f>+'3.ค่ายา'!O239</f>
        <v>0</v>
      </c>
      <c r="O242" s="269">
        <f>+'5.ค่าLab'!O239</f>
        <v>0</v>
      </c>
      <c r="P242" s="269">
        <f>+'4.ค่าวัสดุและเวชภัณฑ์มิใช่ยา'!AX240</f>
        <v>0</v>
      </c>
      <c r="Q242" s="215"/>
      <c r="R242" s="215"/>
      <c r="S242" s="216"/>
      <c r="T242" s="269">
        <f t="shared" si="20"/>
        <v>0</v>
      </c>
      <c r="U242" s="269">
        <f t="shared" si="21"/>
        <v>0</v>
      </c>
    </row>
    <row r="243" spans="1:21" ht="15.75" customHeight="1">
      <c r="A243" s="35">
        <v>225</v>
      </c>
      <c r="B243" s="224" t="s">
        <v>447</v>
      </c>
      <c r="C243" s="215"/>
      <c r="D243" s="215"/>
      <c r="E243" s="215"/>
      <c r="F243" s="215"/>
      <c r="G243" s="216"/>
      <c r="H243" s="216"/>
      <c r="I243" s="216"/>
      <c r="J243" s="216"/>
      <c r="K243" s="215"/>
      <c r="L243" s="269">
        <f t="shared" si="22"/>
        <v>0</v>
      </c>
      <c r="M243" s="215"/>
      <c r="N243" s="269">
        <f>+'3.ค่ายา'!O240</f>
        <v>0</v>
      </c>
      <c r="O243" s="269">
        <f>+'5.ค่าLab'!O240</f>
        <v>0</v>
      </c>
      <c r="P243" s="269">
        <f>+'4.ค่าวัสดุและเวชภัณฑ์มิใช่ยา'!AX241</f>
        <v>0</v>
      </c>
      <c r="Q243" s="215"/>
      <c r="R243" s="215"/>
      <c r="S243" s="216"/>
      <c r="T243" s="269">
        <f t="shared" si="20"/>
        <v>0</v>
      </c>
      <c r="U243" s="269">
        <f t="shared" si="21"/>
        <v>0</v>
      </c>
    </row>
    <row r="244" spans="1:21" ht="15.75" customHeight="1">
      <c r="A244" s="234"/>
      <c r="B244" s="235"/>
      <c r="C244" s="236">
        <f>SUM(C235:C243)</f>
        <v>0</v>
      </c>
      <c r="D244" s="236">
        <f aca="true" t="shared" si="25" ref="D244:U244">SUM(D235:D243)</f>
        <v>0</v>
      </c>
      <c r="E244" s="236">
        <f t="shared" si="25"/>
        <v>0</v>
      </c>
      <c r="F244" s="236">
        <f t="shared" si="25"/>
        <v>0</v>
      </c>
      <c r="G244" s="236">
        <f t="shared" si="25"/>
        <v>0</v>
      </c>
      <c r="H244" s="236">
        <f t="shared" si="25"/>
        <v>0</v>
      </c>
      <c r="I244" s="236">
        <f t="shared" si="25"/>
        <v>0</v>
      </c>
      <c r="J244" s="236">
        <f t="shared" si="25"/>
        <v>0</v>
      </c>
      <c r="K244" s="236">
        <f t="shared" si="25"/>
        <v>0</v>
      </c>
      <c r="L244" s="269">
        <f t="shared" si="25"/>
        <v>0</v>
      </c>
      <c r="M244" s="236">
        <f t="shared" si="25"/>
        <v>0</v>
      </c>
      <c r="N244" s="269">
        <f>+'3.ค่ายา'!O241</f>
        <v>0</v>
      </c>
      <c r="O244" s="269">
        <f>+'5.ค่าLab'!O241</f>
        <v>0</v>
      </c>
      <c r="P244" s="269">
        <f>+'4.ค่าวัสดุและเวชภัณฑ์มิใช่ยา'!AX242</f>
        <v>0</v>
      </c>
      <c r="Q244" s="236">
        <f t="shared" si="25"/>
        <v>0</v>
      </c>
      <c r="R244" s="236">
        <f t="shared" si="25"/>
        <v>0</v>
      </c>
      <c r="S244" s="236">
        <f t="shared" si="25"/>
        <v>0</v>
      </c>
      <c r="T244" s="269">
        <f t="shared" si="20"/>
        <v>0</v>
      </c>
      <c r="U244" s="269">
        <f t="shared" si="25"/>
        <v>0</v>
      </c>
    </row>
    <row r="245" spans="1:21" ht="15.75" customHeight="1">
      <c r="A245" s="35">
        <v>226</v>
      </c>
      <c r="B245" s="224" t="s">
        <v>448</v>
      </c>
      <c r="C245" s="215"/>
      <c r="D245" s="215"/>
      <c r="E245" s="215"/>
      <c r="F245" s="215"/>
      <c r="G245" s="216"/>
      <c r="H245" s="216"/>
      <c r="I245" s="216"/>
      <c r="J245" s="216"/>
      <c r="K245" s="215"/>
      <c r="L245" s="269">
        <f t="shared" si="22"/>
        <v>0</v>
      </c>
      <c r="M245" s="215"/>
      <c r="N245" s="269">
        <f>+'3.ค่ายา'!O242</f>
        <v>0</v>
      </c>
      <c r="O245" s="269">
        <f>+'5.ค่าLab'!O242</f>
        <v>0</v>
      </c>
      <c r="P245" s="269">
        <f>+'4.ค่าวัสดุและเวชภัณฑ์มิใช่ยา'!AX243</f>
        <v>0</v>
      </c>
      <c r="Q245" s="215"/>
      <c r="R245" s="215"/>
      <c r="S245" s="216"/>
      <c r="T245" s="269">
        <f t="shared" si="20"/>
        <v>0</v>
      </c>
      <c r="U245" s="269">
        <f t="shared" si="21"/>
        <v>0</v>
      </c>
    </row>
    <row r="246" spans="1:21" ht="15.75" customHeight="1">
      <c r="A246" s="35">
        <v>227</v>
      </c>
      <c r="B246" s="224" t="s">
        <v>449</v>
      </c>
      <c r="C246" s="215"/>
      <c r="D246" s="215"/>
      <c r="E246" s="215"/>
      <c r="F246" s="215"/>
      <c r="G246" s="216"/>
      <c r="H246" s="216"/>
      <c r="I246" s="216"/>
      <c r="J246" s="216"/>
      <c r="K246" s="215"/>
      <c r="L246" s="269">
        <f t="shared" si="22"/>
        <v>0</v>
      </c>
      <c r="M246" s="215"/>
      <c r="N246" s="269">
        <f>+'3.ค่ายา'!O243</f>
        <v>0</v>
      </c>
      <c r="O246" s="269">
        <f>+'5.ค่าLab'!O243</f>
        <v>0</v>
      </c>
      <c r="P246" s="269">
        <f>+'4.ค่าวัสดุและเวชภัณฑ์มิใช่ยา'!AX244</f>
        <v>0</v>
      </c>
      <c r="Q246" s="215"/>
      <c r="R246" s="215"/>
      <c r="S246" s="216"/>
      <c r="T246" s="269">
        <f t="shared" si="20"/>
        <v>0</v>
      </c>
      <c r="U246" s="269">
        <f t="shared" si="21"/>
        <v>0</v>
      </c>
    </row>
    <row r="247" spans="1:21" ht="15.75" customHeight="1">
      <c r="A247" s="35">
        <v>228</v>
      </c>
      <c r="B247" s="224" t="s">
        <v>450</v>
      </c>
      <c r="C247" s="215"/>
      <c r="D247" s="215"/>
      <c r="E247" s="215"/>
      <c r="F247" s="215"/>
      <c r="G247" s="216"/>
      <c r="H247" s="216"/>
      <c r="I247" s="216"/>
      <c r="J247" s="216"/>
      <c r="K247" s="215"/>
      <c r="L247" s="269">
        <f t="shared" si="22"/>
        <v>0</v>
      </c>
      <c r="M247" s="215"/>
      <c r="N247" s="269">
        <f>+'3.ค่ายา'!O244</f>
        <v>0</v>
      </c>
      <c r="O247" s="269">
        <f>+'5.ค่าLab'!O244</f>
        <v>0</v>
      </c>
      <c r="P247" s="269">
        <f>+'4.ค่าวัสดุและเวชภัณฑ์มิใช่ยา'!AX245</f>
        <v>0</v>
      </c>
      <c r="Q247" s="215"/>
      <c r="R247" s="215"/>
      <c r="S247" s="216"/>
      <c r="T247" s="269">
        <f t="shared" si="20"/>
        <v>0</v>
      </c>
      <c r="U247" s="269">
        <f t="shared" si="21"/>
        <v>0</v>
      </c>
    </row>
    <row r="248" spans="1:21" ht="15.75" customHeight="1">
      <c r="A248" s="35">
        <v>229</v>
      </c>
      <c r="B248" s="224" t="s">
        <v>451</v>
      </c>
      <c r="C248" s="215"/>
      <c r="D248" s="215"/>
      <c r="E248" s="215"/>
      <c r="F248" s="215"/>
      <c r="G248" s="216"/>
      <c r="H248" s="216"/>
      <c r="I248" s="216"/>
      <c r="J248" s="216"/>
      <c r="K248" s="215"/>
      <c r="L248" s="269">
        <f t="shared" si="22"/>
        <v>0</v>
      </c>
      <c r="M248" s="215"/>
      <c r="N248" s="269">
        <f>+'3.ค่ายา'!O245</f>
        <v>0</v>
      </c>
      <c r="O248" s="269">
        <f>+'5.ค่าLab'!O245</f>
        <v>0</v>
      </c>
      <c r="P248" s="269">
        <f>+'4.ค่าวัสดุและเวชภัณฑ์มิใช่ยา'!AX246</f>
        <v>0</v>
      </c>
      <c r="Q248" s="215"/>
      <c r="R248" s="215"/>
      <c r="S248" s="216"/>
      <c r="T248" s="269">
        <f t="shared" si="20"/>
        <v>0</v>
      </c>
      <c r="U248" s="269">
        <f t="shared" si="21"/>
        <v>0</v>
      </c>
    </row>
    <row r="249" spans="1:21" ht="15.75" customHeight="1">
      <c r="A249" s="35">
        <v>230</v>
      </c>
      <c r="B249" s="224" t="s">
        <v>452</v>
      </c>
      <c r="C249" s="215"/>
      <c r="D249" s="215"/>
      <c r="E249" s="215"/>
      <c r="F249" s="215"/>
      <c r="G249" s="216"/>
      <c r="H249" s="216"/>
      <c r="I249" s="216"/>
      <c r="J249" s="216"/>
      <c r="K249" s="215"/>
      <c r="L249" s="269">
        <f t="shared" si="22"/>
        <v>0</v>
      </c>
      <c r="M249" s="215"/>
      <c r="N249" s="269">
        <f>+'3.ค่ายา'!O246</f>
        <v>0</v>
      </c>
      <c r="O249" s="269">
        <f>+'5.ค่าLab'!O246</f>
        <v>0</v>
      </c>
      <c r="P249" s="269">
        <f>+'4.ค่าวัสดุและเวชภัณฑ์มิใช่ยา'!AX247</f>
        <v>0</v>
      </c>
      <c r="Q249" s="215"/>
      <c r="R249" s="215"/>
      <c r="S249" s="216"/>
      <c r="T249" s="269">
        <f t="shared" si="20"/>
        <v>0</v>
      </c>
      <c r="U249" s="269">
        <f t="shared" si="21"/>
        <v>0</v>
      </c>
    </row>
    <row r="250" spans="1:21" ht="15.75" customHeight="1">
      <c r="A250" s="35">
        <v>231</v>
      </c>
      <c r="B250" s="224" t="s">
        <v>453</v>
      </c>
      <c r="C250" s="215"/>
      <c r="D250" s="215"/>
      <c r="E250" s="215"/>
      <c r="F250" s="215"/>
      <c r="G250" s="216"/>
      <c r="H250" s="216"/>
      <c r="I250" s="216"/>
      <c r="J250" s="216"/>
      <c r="K250" s="215"/>
      <c r="L250" s="269">
        <f t="shared" si="22"/>
        <v>0</v>
      </c>
      <c r="M250" s="215"/>
      <c r="N250" s="269">
        <f>+'3.ค่ายา'!O247</f>
        <v>0</v>
      </c>
      <c r="O250" s="269">
        <f>+'5.ค่าLab'!O247</f>
        <v>0</v>
      </c>
      <c r="P250" s="269">
        <f>+'4.ค่าวัสดุและเวชภัณฑ์มิใช่ยา'!AX248</f>
        <v>0</v>
      </c>
      <c r="Q250" s="215"/>
      <c r="R250" s="215"/>
      <c r="S250" s="216"/>
      <c r="T250" s="269">
        <f t="shared" si="20"/>
        <v>0</v>
      </c>
      <c r="U250" s="269">
        <f t="shared" si="21"/>
        <v>0</v>
      </c>
    </row>
    <row r="251" spans="1:21" ht="15.75" customHeight="1">
      <c r="A251" s="35">
        <v>232</v>
      </c>
      <c r="B251" s="224" t="s">
        <v>454</v>
      </c>
      <c r="C251" s="215"/>
      <c r="D251" s="215"/>
      <c r="E251" s="215"/>
      <c r="F251" s="215"/>
      <c r="G251" s="216"/>
      <c r="H251" s="216"/>
      <c r="I251" s="216"/>
      <c r="J251" s="216"/>
      <c r="K251" s="215"/>
      <c r="L251" s="269">
        <f t="shared" si="22"/>
        <v>0</v>
      </c>
      <c r="M251" s="215"/>
      <c r="N251" s="269">
        <f>+'3.ค่ายา'!O248</f>
        <v>0</v>
      </c>
      <c r="O251" s="269">
        <f>+'5.ค่าLab'!O248</f>
        <v>0</v>
      </c>
      <c r="P251" s="269">
        <f>+'4.ค่าวัสดุและเวชภัณฑ์มิใช่ยา'!AX249</f>
        <v>0</v>
      </c>
      <c r="Q251" s="215"/>
      <c r="R251" s="215"/>
      <c r="S251" s="216"/>
      <c r="T251" s="269">
        <f t="shared" si="20"/>
        <v>0</v>
      </c>
      <c r="U251" s="269">
        <f t="shared" si="21"/>
        <v>0</v>
      </c>
    </row>
    <row r="252" spans="1:21" ht="15.75" customHeight="1">
      <c r="A252" s="35">
        <v>233</v>
      </c>
      <c r="B252" s="224" t="s">
        <v>455</v>
      </c>
      <c r="C252" s="215"/>
      <c r="D252" s="215"/>
      <c r="E252" s="215"/>
      <c r="F252" s="215"/>
      <c r="G252" s="216"/>
      <c r="H252" s="216"/>
      <c r="I252" s="216"/>
      <c r="J252" s="216"/>
      <c r="K252" s="215"/>
      <c r="L252" s="269">
        <f t="shared" si="22"/>
        <v>0</v>
      </c>
      <c r="M252" s="215"/>
      <c r="N252" s="269">
        <f>+'3.ค่ายา'!O249</f>
        <v>0</v>
      </c>
      <c r="O252" s="269">
        <f>+'5.ค่าLab'!O249</f>
        <v>0</v>
      </c>
      <c r="P252" s="269">
        <f>+'4.ค่าวัสดุและเวชภัณฑ์มิใช่ยา'!AX250</f>
        <v>0</v>
      </c>
      <c r="Q252" s="215"/>
      <c r="R252" s="215"/>
      <c r="S252" s="216"/>
      <c r="T252" s="269">
        <f t="shared" si="20"/>
        <v>0</v>
      </c>
      <c r="U252" s="269">
        <f t="shared" si="21"/>
        <v>0</v>
      </c>
    </row>
    <row r="253" spans="1:21" ht="15.75" customHeight="1">
      <c r="A253" s="35">
        <v>234</v>
      </c>
      <c r="B253" s="224" t="s">
        <v>456</v>
      </c>
      <c r="C253" s="215"/>
      <c r="D253" s="215"/>
      <c r="E253" s="215"/>
      <c r="F253" s="215"/>
      <c r="G253" s="216"/>
      <c r="H253" s="216"/>
      <c r="I253" s="216"/>
      <c r="J253" s="216"/>
      <c r="K253" s="215"/>
      <c r="L253" s="269">
        <f t="shared" si="22"/>
        <v>0</v>
      </c>
      <c r="M253" s="215"/>
      <c r="N253" s="269">
        <f>+'3.ค่ายา'!O250</f>
        <v>0</v>
      </c>
      <c r="O253" s="269">
        <f>+'5.ค่าLab'!O250</f>
        <v>0</v>
      </c>
      <c r="P253" s="269">
        <f>+'4.ค่าวัสดุและเวชภัณฑ์มิใช่ยา'!AX251</f>
        <v>0</v>
      </c>
      <c r="Q253" s="215"/>
      <c r="R253" s="215"/>
      <c r="S253" s="216"/>
      <c r="T253" s="269">
        <f t="shared" si="20"/>
        <v>0</v>
      </c>
      <c r="U253" s="269">
        <f t="shared" si="21"/>
        <v>0</v>
      </c>
    </row>
    <row r="254" spans="1:21" ht="15.75" customHeight="1">
      <c r="A254" s="35">
        <v>235</v>
      </c>
      <c r="B254" s="224" t="s">
        <v>457</v>
      </c>
      <c r="C254" s="215"/>
      <c r="D254" s="215"/>
      <c r="E254" s="215"/>
      <c r="F254" s="215"/>
      <c r="G254" s="216"/>
      <c r="H254" s="216"/>
      <c r="I254" s="216"/>
      <c r="J254" s="216"/>
      <c r="K254" s="215"/>
      <c r="L254" s="269">
        <f t="shared" si="22"/>
        <v>0</v>
      </c>
      <c r="M254" s="215"/>
      <c r="N254" s="269">
        <f>+'3.ค่ายา'!O251</f>
        <v>0</v>
      </c>
      <c r="O254" s="269">
        <f>+'5.ค่าLab'!O251</f>
        <v>0</v>
      </c>
      <c r="P254" s="269">
        <f>+'4.ค่าวัสดุและเวชภัณฑ์มิใช่ยา'!AX252</f>
        <v>0</v>
      </c>
      <c r="Q254" s="215"/>
      <c r="R254" s="215"/>
      <c r="S254" s="216"/>
      <c r="T254" s="269">
        <f t="shared" si="20"/>
        <v>0</v>
      </c>
      <c r="U254" s="269">
        <f t="shared" si="21"/>
        <v>0</v>
      </c>
    </row>
    <row r="255" spans="1:21" ht="15.75" customHeight="1">
      <c r="A255" s="35">
        <v>236</v>
      </c>
      <c r="B255" s="224" t="s">
        <v>458</v>
      </c>
      <c r="C255" s="215"/>
      <c r="D255" s="215"/>
      <c r="E255" s="215"/>
      <c r="F255" s="215"/>
      <c r="G255" s="216"/>
      <c r="H255" s="216"/>
      <c r="I255" s="216"/>
      <c r="J255" s="216"/>
      <c r="K255" s="215"/>
      <c r="L255" s="269">
        <f t="shared" si="22"/>
        <v>0</v>
      </c>
      <c r="M255" s="215"/>
      <c r="N255" s="269">
        <f>+'3.ค่ายา'!O252</f>
        <v>0</v>
      </c>
      <c r="O255" s="269">
        <f>+'5.ค่าLab'!O252</f>
        <v>0</v>
      </c>
      <c r="P255" s="269">
        <f>+'4.ค่าวัสดุและเวชภัณฑ์มิใช่ยา'!AX253</f>
        <v>0</v>
      </c>
      <c r="Q255" s="215"/>
      <c r="R255" s="215"/>
      <c r="S255" s="216"/>
      <c r="T255" s="269">
        <f t="shared" si="20"/>
        <v>0</v>
      </c>
      <c r="U255" s="269">
        <f t="shared" si="21"/>
        <v>0</v>
      </c>
    </row>
    <row r="256" spans="1:21" ht="15.75" customHeight="1">
      <c r="A256" s="35">
        <v>237</v>
      </c>
      <c r="B256" s="224" t="s">
        <v>459</v>
      </c>
      <c r="C256" s="215"/>
      <c r="D256" s="215"/>
      <c r="E256" s="215"/>
      <c r="F256" s="215"/>
      <c r="G256" s="216"/>
      <c r="H256" s="216"/>
      <c r="I256" s="216"/>
      <c r="J256" s="216"/>
      <c r="K256" s="215"/>
      <c r="L256" s="269">
        <f t="shared" si="22"/>
        <v>0</v>
      </c>
      <c r="M256" s="215"/>
      <c r="N256" s="269">
        <f>+'3.ค่ายา'!O253</f>
        <v>0</v>
      </c>
      <c r="O256" s="269">
        <f>+'5.ค่าLab'!O253</f>
        <v>0</v>
      </c>
      <c r="P256" s="269">
        <f>+'4.ค่าวัสดุและเวชภัณฑ์มิใช่ยา'!AX254</f>
        <v>0</v>
      </c>
      <c r="Q256" s="215"/>
      <c r="R256" s="215"/>
      <c r="S256" s="216"/>
      <c r="T256" s="269">
        <f t="shared" si="20"/>
        <v>0</v>
      </c>
      <c r="U256" s="269">
        <f t="shared" si="21"/>
        <v>0</v>
      </c>
    </row>
    <row r="257" spans="1:21" ht="15.75" customHeight="1">
      <c r="A257" s="35">
        <v>238</v>
      </c>
      <c r="B257" s="224" t="s">
        <v>460</v>
      </c>
      <c r="C257" s="215"/>
      <c r="D257" s="215"/>
      <c r="E257" s="215"/>
      <c r="F257" s="215"/>
      <c r="G257" s="216"/>
      <c r="H257" s="216"/>
      <c r="I257" s="216"/>
      <c r="J257" s="216"/>
      <c r="K257" s="215"/>
      <c r="L257" s="269">
        <f t="shared" si="22"/>
        <v>0</v>
      </c>
      <c r="M257" s="215"/>
      <c r="N257" s="269">
        <f>+'3.ค่ายา'!O254</f>
        <v>0</v>
      </c>
      <c r="O257" s="269">
        <f>+'5.ค่าLab'!O254</f>
        <v>0</v>
      </c>
      <c r="P257" s="269">
        <f>+'4.ค่าวัสดุและเวชภัณฑ์มิใช่ยา'!AX255</f>
        <v>0</v>
      </c>
      <c r="Q257" s="215"/>
      <c r="R257" s="215"/>
      <c r="S257" s="216"/>
      <c r="T257" s="269">
        <f t="shared" si="20"/>
        <v>0</v>
      </c>
      <c r="U257" s="269">
        <f t="shared" si="21"/>
        <v>0</v>
      </c>
    </row>
    <row r="258" spans="1:21" ht="15.75" customHeight="1">
      <c r="A258" s="35">
        <v>239</v>
      </c>
      <c r="B258" s="224" t="s">
        <v>461</v>
      </c>
      <c r="C258" s="215"/>
      <c r="D258" s="215"/>
      <c r="E258" s="215"/>
      <c r="F258" s="215"/>
      <c r="G258" s="216"/>
      <c r="H258" s="216"/>
      <c r="I258" s="216"/>
      <c r="J258" s="216"/>
      <c r="K258" s="215"/>
      <c r="L258" s="269">
        <f t="shared" si="22"/>
        <v>0</v>
      </c>
      <c r="M258" s="215"/>
      <c r="N258" s="269">
        <f>+'3.ค่ายา'!O255</f>
        <v>0</v>
      </c>
      <c r="O258" s="269">
        <f>+'5.ค่าLab'!O255</f>
        <v>0</v>
      </c>
      <c r="P258" s="269">
        <f>+'4.ค่าวัสดุและเวชภัณฑ์มิใช่ยา'!AX256</f>
        <v>0</v>
      </c>
      <c r="Q258" s="215"/>
      <c r="R258" s="215"/>
      <c r="S258" s="216"/>
      <c r="T258" s="269">
        <f t="shared" si="20"/>
        <v>0</v>
      </c>
      <c r="U258" s="269">
        <f t="shared" si="21"/>
        <v>0</v>
      </c>
    </row>
    <row r="259" spans="1:21" ht="15.75" customHeight="1">
      <c r="A259" s="35">
        <v>240</v>
      </c>
      <c r="B259" s="224" t="s">
        <v>462</v>
      </c>
      <c r="C259" s="215"/>
      <c r="D259" s="215"/>
      <c r="E259" s="215"/>
      <c r="F259" s="215"/>
      <c r="G259" s="216"/>
      <c r="H259" s="216"/>
      <c r="I259" s="216"/>
      <c r="J259" s="216"/>
      <c r="K259" s="215"/>
      <c r="L259" s="269">
        <f t="shared" si="22"/>
        <v>0</v>
      </c>
      <c r="M259" s="215"/>
      <c r="N259" s="269">
        <f>+'3.ค่ายา'!O256</f>
        <v>0</v>
      </c>
      <c r="O259" s="269">
        <f>+'5.ค่าLab'!O256</f>
        <v>0</v>
      </c>
      <c r="P259" s="269">
        <f>+'4.ค่าวัสดุและเวชภัณฑ์มิใช่ยา'!AX257</f>
        <v>0</v>
      </c>
      <c r="Q259" s="215"/>
      <c r="R259" s="215"/>
      <c r="S259" s="216"/>
      <c r="T259" s="269">
        <f t="shared" si="20"/>
        <v>0</v>
      </c>
      <c r="U259" s="269">
        <f t="shared" si="21"/>
        <v>0</v>
      </c>
    </row>
    <row r="260" spans="1:21" ht="15.75" customHeight="1">
      <c r="A260" s="234"/>
      <c r="B260" s="235"/>
      <c r="C260" s="236">
        <f>SUM(C245:C259)</f>
        <v>0</v>
      </c>
      <c r="D260" s="236">
        <f aca="true" t="shared" si="26" ref="D260:U260">SUM(D245:D259)</f>
        <v>0</v>
      </c>
      <c r="E260" s="236">
        <f t="shared" si="26"/>
        <v>0</v>
      </c>
      <c r="F260" s="236">
        <f t="shared" si="26"/>
        <v>0</v>
      </c>
      <c r="G260" s="236">
        <f t="shared" si="26"/>
        <v>0</v>
      </c>
      <c r="H260" s="236">
        <f t="shared" si="26"/>
        <v>0</v>
      </c>
      <c r="I260" s="236">
        <f t="shared" si="26"/>
        <v>0</v>
      </c>
      <c r="J260" s="236">
        <f t="shared" si="26"/>
        <v>0</v>
      </c>
      <c r="K260" s="236">
        <f t="shared" si="26"/>
        <v>0</v>
      </c>
      <c r="L260" s="269">
        <f t="shared" si="26"/>
        <v>0</v>
      </c>
      <c r="M260" s="236">
        <f t="shared" si="26"/>
        <v>0</v>
      </c>
      <c r="N260" s="269">
        <f>+'3.ค่ายา'!O257</f>
        <v>0</v>
      </c>
      <c r="O260" s="269">
        <f>+'5.ค่าLab'!O257</f>
        <v>0</v>
      </c>
      <c r="P260" s="269">
        <f>+'4.ค่าวัสดุและเวชภัณฑ์มิใช่ยา'!AX258</f>
        <v>0</v>
      </c>
      <c r="Q260" s="236">
        <f t="shared" si="26"/>
        <v>0</v>
      </c>
      <c r="R260" s="236">
        <f t="shared" si="26"/>
        <v>0</v>
      </c>
      <c r="S260" s="236">
        <f t="shared" si="26"/>
        <v>0</v>
      </c>
      <c r="T260" s="269">
        <f t="shared" si="20"/>
        <v>0</v>
      </c>
      <c r="U260" s="269">
        <f t="shared" si="26"/>
        <v>0</v>
      </c>
    </row>
    <row r="261" spans="1:21" ht="15.75" customHeight="1">
      <c r="A261" s="35">
        <v>241</v>
      </c>
      <c r="B261" s="224" t="s">
        <v>463</v>
      </c>
      <c r="C261" s="215"/>
      <c r="D261" s="215"/>
      <c r="E261" s="215"/>
      <c r="F261" s="215"/>
      <c r="G261" s="216"/>
      <c r="H261" s="216"/>
      <c r="I261" s="216"/>
      <c r="J261" s="216"/>
      <c r="K261" s="215"/>
      <c r="L261" s="269">
        <f t="shared" si="22"/>
        <v>0</v>
      </c>
      <c r="M261" s="215"/>
      <c r="N261" s="269">
        <f>+'3.ค่ายา'!O258</f>
        <v>0</v>
      </c>
      <c r="O261" s="269">
        <f>+'5.ค่าLab'!O258</f>
        <v>0</v>
      </c>
      <c r="P261" s="269">
        <f>+'4.ค่าวัสดุและเวชภัณฑ์มิใช่ยา'!AX259</f>
        <v>0</v>
      </c>
      <c r="Q261" s="215"/>
      <c r="R261" s="215"/>
      <c r="S261" s="216"/>
      <c r="T261" s="269">
        <f t="shared" si="20"/>
        <v>0</v>
      </c>
      <c r="U261" s="269">
        <f t="shared" si="21"/>
        <v>0</v>
      </c>
    </row>
    <row r="262" spans="1:21" ht="15.75" customHeight="1">
      <c r="A262" s="35">
        <v>242</v>
      </c>
      <c r="B262" s="224" t="s">
        <v>464</v>
      </c>
      <c r="C262" s="215"/>
      <c r="D262" s="215"/>
      <c r="E262" s="215"/>
      <c r="F262" s="215"/>
      <c r="G262" s="216"/>
      <c r="H262" s="216"/>
      <c r="I262" s="216"/>
      <c r="J262" s="216"/>
      <c r="K262" s="215"/>
      <c r="L262" s="269">
        <f t="shared" si="22"/>
        <v>0</v>
      </c>
      <c r="M262" s="215"/>
      <c r="N262" s="269">
        <f>+'3.ค่ายา'!O259</f>
        <v>0</v>
      </c>
      <c r="O262" s="269">
        <f>+'5.ค่าLab'!O259</f>
        <v>0</v>
      </c>
      <c r="P262" s="269">
        <f>+'4.ค่าวัสดุและเวชภัณฑ์มิใช่ยา'!AX260</f>
        <v>0</v>
      </c>
      <c r="Q262" s="215"/>
      <c r="R262" s="215"/>
      <c r="S262" s="216"/>
      <c r="T262" s="269">
        <f t="shared" si="20"/>
        <v>0</v>
      </c>
      <c r="U262" s="269">
        <f t="shared" si="21"/>
        <v>0</v>
      </c>
    </row>
    <row r="263" spans="1:21" ht="15.75" customHeight="1">
      <c r="A263" s="35">
        <v>243</v>
      </c>
      <c r="B263" s="224" t="s">
        <v>465</v>
      </c>
      <c r="C263" s="215"/>
      <c r="D263" s="215"/>
      <c r="E263" s="215"/>
      <c r="F263" s="215"/>
      <c r="G263" s="216"/>
      <c r="H263" s="216"/>
      <c r="I263" s="216"/>
      <c r="J263" s="216"/>
      <c r="K263" s="215"/>
      <c r="L263" s="269">
        <f t="shared" si="22"/>
        <v>0</v>
      </c>
      <c r="M263" s="215"/>
      <c r="N263" s="269">
        <f>+'3.ค่ายา'!O260</f>
        <v>0</v>
      </c>
      <c r="O263" s="269">
        <f>+'5.ค่าLab'!O260</f>
        <v>0</v>
      </c>
      <c r="P263" s="269">
        <f>+'4.ค่าวัสดุและเวชภัณฑ์มิใช่ยา'!AX261</f>
        <v>0</v>
      </c>
      <c r="Q263" s="215"/>
      <c r="R263" s="215"/>
      <c r="S263" s="216"/>
      <c r="T263" s="269">
        <f t="shared" si="20"/>
        <v>0</v>
      </c>
      <c r="U263" s="269">
        <f t="shared" si="21"/>
        <v>0</v>
      </c>
    </row>
    <row r="264" spans="1:21" ht="15.75" customHeight="1">
      <c r="A264" s="35">
        <v>244</v>
      </c>
      <c r="B264" s="224" t="s">
        <v>466</v>
      </c>
      <c r="C264" s="215"/>
      <c r="D264" s="215"/>
      <c r="E264" s="215"/>
      <c r="F264" s="215"/>
      <c r="G264" s="216"/>
      <c r="H264" s="216"/>
      <c r="I264" s="216"/>
      <c r="J264" s="216"/>
      <c r="K264" s="215"/>
      <c r="L264" s="269">
        <f t="shared" si="22"/>
        <v>0</v>
      </c>
      <c r="M264" s="215"/>
      <c r="N264" s="269">
        <f>+'3.ค่ายา'!O261</f>
        <v>0</v>
      </c>
      <c r="O264" s="269">
        <f>+'5.ค่าLab'!O261</f>
        <v>0</v>
      </c>
      <c r="P264" s="269">
        <f>+'4.ค่าวัสดุและเวชภัณฑ์มิใช่ยา'!AX262</f>
        <v>0</v>
      </c>
      <c r="Q264" s="215"/>
      <c r="R264" s="215"/>
      <c r="S264" s="216"/>
      <c r="T264" s="269">
        <f aca="true" t="shared" si="27" ref="T264:T281">SUM(M264:S264)</f>
        <v>0</v>
      </c>
      <c r="U264" s="269">
        <f t="shared" si="21"/>
        <v>0</v>
      </c>
    </row>
    <row r="265" spans="1:21" ht="15.75" customHeight="1">
      <c r="A265" s="35">
        <v>245</v>
      </c>
      <c r="B265" s="224" t="s">
        <v>467</v>
      </c>
      <c r="C265" s="215"/>
      <c r="D265" s="215"/>
      <c r="E265" s="215"/>
      <c r="F265" s="215"/>
      <c r="G265" s="216"/>
      <c r="H265" s="216"/>
      <c r="I265" s="216"/>
      <c r="J265" s="216"/>
      <c r="K265" s="215"/>
      <c r="L265" s="269">
        <f t="shared" si="22"/>
        <v>0</v>
      </c>
      <c r="M265" s="215"/>
      <c r="N265" s="269">
        <f>+'3.ค่ายา'!O262</f>
        <v>0</v>
      </c>
      <c r="O265" s="269">
        <f>+'5.ค่าLab'!O262</f>
        <v>0</v>
      </c>
      <c r="P265" s="269">
        <f>+'4.ค่าวัสดุและเวชภัณฑ์มิใช่ยา'!AX263</f>
        <v>0</v>
      </c>
      <c r="Q265" s="215"/>
      <c r="R265" s="215"/>
      <c r="S265" s="216"/>
      <c r="T265" s="269">
        <f t="shared" si="27"/>
        <v>0</v>
      </c>
      <c r="U265" s="269">
        <f t="shared" si="21"/>
        <v>0</v>
      </c>
    </row>
    <row r="266" spans="1:21" ht="15.75" customHeight="1">
      <c r="A266" s="35">
        <v>246</v>
      </c>
      <c r="B266" s="224" t="s">
        <v>468</v>
      </c>
      <c r="C266" s="215"/>
      <c r="D266" s="215"/>
      <c r="E266" s="215"/>
      <c r="F266" s="215"/>
      <c r="G266" s="216"/>
      <c r="H266" s="216"/>
      <c r="I266" s="216"/>
      <c r="J266" s="216"/>
      <c r="K266" s="215"/>
      <c r="L266" s="269">
        <f t="shared" si="22"/>
        <v>0</v>
      </c>
      <c r="M266" s="215"/>
      <c r="N266" s="269">
        <f>+'3.ค่ายา'!O263</f>
        <v>0</v>
      </c>
      <c r="O266" s="269">
        <f>+'5.ค่าLab'!O263</f>
        <v>0</v>
      </c>
      <c r="P266" s="269">
        <f>+'4.ค่าวัสดุและเวชภัณฑ์มิใช่ยา'!AX264</f>
        <v>0</v>
      </c>
      <c r="Q266" s="215"/>
      <c r="R266" s="215"/>
      <c r="S266" s="216"/>
      <c r="T266" s="269">
        <f t="shared" si="27"/>
        <v>0</v>
      </c>
      <c r="U266" s="269">
        <f t="shared" si="21"/>
        <v>0</v>
      </c>
    </row>
    <row r="267" spans="1:21" ht="15.75" customHeight="1">
      <c r="A267" s="35">
        <v>247</v>
      </c>
      <c r="B267" s="224" t="s">
        <v>469</v>
      </c>
      <c r="C267" s="215"/>
      <c r="D267" s="215"/>
      <c r="E267" s="215"/>
      <c r="F267" s="215"/>
      <c r="G267" s="216"/>
      <c r="H267" s="216"/>
      <c r="I267" s="216"/>
      <c r="J267" s="216"/>
      <c r="K267" s="215"/>
      <c r="L267" s="269">
        <f t="shared" si="22"/>
        <v>0</v>
      </c>
      <c r="M267" s="215"/>
      <c r="N267" s="269">
        <f>+'3.ค่ายา'!O264</f>
        <v>0</v>
      </c>
      <c r="O267" s="269">
        <f>+'5.ค่าLab'!O264</f>
        <v>0</v>
      </c>
      <c r="P267" s="269">
        <f>+'4.ค่าวัสดุและเวชภัณฑ์มิใช่ยา'!AX265</f>
        <v>0</v>
      </c>
      <c r="Q267" s="215"/>
      <c r="R267" s="215"/>
      <c r="S267" s="216"/>
      <c r="T267" s="269">
        <f t="shared" si="27"/>
        <v>0</v>
      </c>
      <c r="U267" s="269">
        <f t="shared" si="21"/>
        <v>0</v>
      </c>
    </row>
    <row r="268" spans="1:21" ht="15.75" customHeight="1">
      <c r="A268" s="35">
        <v>248</v>
      </c>
      <c r="B268" s="224" t="s">
        <v>470</v>
      </c>
      <c r="C268" s="215"/>
      <c r="D268" s="215"/>
      <c r="E268" s="215"/>
      <c r="F268" s="215"/>
      <c r="G268" s="216"/>
      <c r="H268" s="216"/>
      <c r="I268" s="216"/>
      <c r="J268" s="216"/>
      <c r="K268" s="215"/>
      <c r="L268" s="269">
        <f t="shared" si="22"/>
        <v>0</v>
      </c>
      <c r="M268" s="215"/>
      <c r="N268" s="269">
        <f>+'3.ค่ายา'!O265</f>
        <v>0</v>
      </c>
      <c r="O268" s="269">
        <f>+'5.ค่าLab'!O265</f>
        <v>0</v>
      </c>
      <c r="P268" s="269">
        <f>+'4.ค่าวัสดุและเวชภัณฑ์มิใช่ยา'!AX266</f>
        <v>0</v>
      </c>
      <c r="Q268" s="215"/>
      <c r="R268" s="215"/>
      <c r="S268" s="216"/>
      <c r="T268" s="269">
        <f t="shared" si="27"/>
        <v>0</v>
      </c>
      <c r="U268" s="269">
        <f t="shared" si="21"/>
        <v>0</v>
      </c>
    </row>
    <row r="269" spans="1:21" ht="15.75" customHeight="1">
      <c r="A269" s="35">
        <v>249</v>
      </c>
      <c r="B269" s="224" t="s">
        <v>471</v>
      </c>
      <c r="C269" s="215"/>
      <c r="D269" s="215"/>
      <c r="E269" s="215"/>
      <c r="F269" s="215"/>
      <c r="G269" s="216"/>
      <c r="H269" s="216"/>
      <c r="I269" s="216"/>
      <c r="J269" s="216"/>
      <c r="K269" s="215"/>
      <c r="L269" s="269">
        <f t="shared" si="22"/>
        <v>0</v>
      </c>
      <c r="M269" s="215"/>
      <c r="N269" s="269">
        <f>+'3.ค่ายา'!O266</f>
        <v>0</v>
      </c>
      <c r="O269" s="269">
        <f>+'5.ค่าLab'!O266</f>
        <v>0</v>
      </c>
      <c r="P269" s="269">
        <f>+'4.ค่าวัสดุและเวชภัณฑ์มิใช่ยา'!AX267</f>
        <v>0</v>
      </c>
      <c r="Q269" s="215"/>
      <c r="R269" s="215"/>
      <c r="S269" s="216"/>
      <c r="T269" s="269">
        <f t="shared" si="27"/>
        <v>0</v>
      </c>
      <c r="U269" s="269">
        <f t="shared" si="21"/>
        <v>0</v>
      </c>
    </row>
    <row r="270" spans="1:21" ht="15.75" customHeight="1">
      <c r="A270" s="35">
        <v>250</v>
      </c>
      <c r="B270" s="224" t="s">
        <v>472</v>
      </c>
      <c r="C270" s="215"/>
      <c r="D270" s="215"/>
      <c r="E270" s="215"/>
      <c r="F270" s="215"/>
      <c r="G270" s="216"/>
      <c r="H270" s="216"/>
      <c r="I270" s="216"/>
      <c r="J270" s="216"/>
      <c r="K270" s="215"/>
      <c r="L270" s="269">
        <f t="shared" si="22"/>
        <v>0</v>
      </c>
      <c r="M270" s="215"/>
      <c r="N270" s="269">
        <f>+'3.ค่ายา'!O267</f>
        <v>0</v>
      </c>
      <c r="O270" s="269">
        <f>+'5.ค่าLab'!O267</f>
        <v>0</v>
      </c>
      <c r="P270" s="269">
        <f>+'4.ค่าวัสดุและเวชภัณฑ์มิใช่ยา'!AX268</f>
        <v>0</v>
      </c>
      <c r="Q270" s="215"/>
      <c r="R270" s="215"/>
      <c r="S270" s="216"/>
      <c r="T270" s="269">
        <f t="shared" si="27"/>
        <v>0</v>
      </c>
      <c r="U270" s="269">
        <f t="shared" si="21"/>
        <v>0</v>
      </c>
    </row>
    <row r="271" spans="1:21" ht="15.75" customHeight="1">
      <c r="A271" s="35">
        <v>251</v>
      </c>
      <c r="B271" s="224" t="s">
        <v>473</v>
      </c>
      <c r="C271" s="215"/>
      <c r="D271" s="215"/>
      <c r="E271" s="215"/>
      <c r="F271" s="215"/>
      <c r="G271" s="216"/>
      <c r="H271" s="216"/>
      <c r="I271" s="216"/>
      <c r="J271" s="216"/>
      <c r="K271" s="215"/>
      <c r="L271" s="269">
        <f t="shared" si="22"/>
        <v>0</v>
      </c>
      <c r="M271" s="215"/>
      <c r="N271" s="269">
        <f>+'3.ค่ายา'!O268</f>
        <v>0</v>
      </c>
      <c r="O271" s="269">
        <f>+'5.ค่าLab'!O268</f>
        <v>0</v>
      </c>
      <c r="P271" s="269">
        <f>+'4.ค่าวัสดุและเวชภัณฑ์มิใช่ยา'!AX269</f>
        <v>0</v>
      </c>
      <c r="Q271" s="215"/>
      <c r="R271" s="215"/>
      <c r="S271" s="216"/>
      <c r="T271" s="269">
        <f t="shared" si="27"/>
        <v>0</v>
      </c>
      <c r="U271" s="269">
        <f t="shared" si="21"/>
        <v>0</v>
      </c>
    </row>
    <row r="272" spans="1:21" ht="15.75" customHeight="1">
      <c r="A272" s="35">
        <v>252</v>
      </c>
      <c r="B272" s="224" t="s">
        <v>474</v>
      </c>
      <c r="C272" s="215"/>
      <c r="D272" s="215"/>
      <c r="E272" s="215"/>
      <c r="F272" s="215"/>
      <c r="G272" s="216"/>
      <c r="H272" s="216"/>
      <c r="I272" s="216"/>
      <c r="J272" s="216"/>
      <c r="K272" s="215"/>
      <c r="L272" s="269">
        <f t="shared" si="22"/>
        <v>0</v>
      </c>
      <c r="M272" s="215"/>
      <c r="N272" s="269">
        <f>+'3.ค่ายา'!O269</f>
        <v>0</v>
      </c>
      <c r="O272" s="269">
        <f>+'5.ค่าLab'!O269</f>
        <v>0</v>
      </c>
      <c r="P272" s="269">
        <f>+'4.ค่าวัสดุและเวชภัณฑ์มิใช่ยา'!AX270</f>
        <v>0</v>
      </c>
      <c r="Q272" s="215"/>
      <c r="R272" s="215"/>
      <c r="S272" s="216"/>
      <c r="T272" s="269">
        <f t="shared" si="27"/>
        <v>0</v>
      </c>
      <c r="U272" s="269">
        <f t="shared" si="21"/>
        <v>0</v>
      </c>
    </row>
    <row r="273" spans="1:21" ht="15.75" customHeight="1">
      <c r="A273" s="35">
        <v>253</v>
      </c>
      <c r="B273" s="224" t="s">
        <v>475</v>
      </c>
      <c r="C273" s="215"/>
      <c r="D273" s="215"/>
      <c r="E273" s="215"/>
      <c r="F273" s="215"/>
      <c r="G273" s="216"/>
      <c r="H273" s="216"/>
      <c r="I273" s="216"/>
      <c r="J273" s="216"/>
      <c r="K273" s="215"/>
      <c r="L273" s="269">
        <f t="shared" si="22"/>
        <v>0</v>
      </c>
      <c r="M273" s="215"/>
      <c r="N273" s="269">
        <f>+'3.ค่ายา'!O270</f>
        <v>0</v>
      </c>
      <c r="O273" s="269">
        <f>+'5.ค่าLab'!O270</f>
        <v>0</v>
      </c>
      <c r="P273" s="269">
        <f>+'4.ค่าวัสดุและเวชภัณฑ์มิใช่ยา'!AX271</f>
        <v>0</v>
      </c>
      <c r="Q273" s="215"/>
      <c r="R273" s="215"/>
      <c r="S273" s="216"/>
      <c r="T273" s="269">
        <f t="shared" si="27"/>
        <v>0</v>
      </c>
      <c r="U273" s="269">
        <f t="shared" si="21"/>
        <v>0</v>
      </c>
    </row>
    <row r="274" spans="1:21" ht="15.75" customHeight="1">
      <c r="A274" s="35">
        <v>254</v>
      </c>
      <c r="B274" s="224" t="s">
        <v>476</v>
      </c>
      <c r="C274" s="215"/>
      <c r="D274" s="215"/>
      <c r="E274" s="215"/>
      <c r="F274" s="215"/>
      <c r="G274" s="216"/>
      <c r="H274" s="216"/>
      <c r="I274" s="216"/>
      <c r="J274" s="216"/>
      <c r="K274" s="215"/>
      <c r="L274" s="269">
        <f t="shared" si="22"/>
        <v>0</v>
      </c>
      <c r="M274" s="215"/>
      <c r="N274" s="269">
        <f>+'3.ค่ายา'!O271</f>
        <v>0</v>
      </c>
      <c r="O274" s="269">
        <f>+'5.ค่าLab'!O271</f>
        <v>0</v>
      </c>
      <c r="P274" s="269">
        <f>+'4.ค่าวัสดุและเวชภัณฑ์มิใช่ยา'!AX272</f>
        <v>0</v>
      </c>
      <c r="Q274" s="215"/>
      <c r="R274" s="215"/>
      <c r="S274" s="216"/>
      <c r="T274" s="269">
        <f t="shared" si="27"/>
        <v>0</v>
      </c>
      <c r="U274" s="269">
        <f aca="true" t="shared" si="28" ref="U274:U281">L274-T274</f>
        <v>0</v>
      </c>
    </row>
    <row r="275" spans="1:21" ht="15.75" customHeight="1">
      <c r="A275" s="234"/>
      <c r="B275" s="235"/>
      <c r="C275" s="236">
        <f>SUM(C261:C274)</f>
        <v>0</v>
      </c>
      <c r="D275" s="236">
        <f aca="true" t="shared" si="29" ref="D275:U275">SUM(D261:D274)</f>
        <v>0</v>
      </c>
      <c r="E275" s="236">
        <f t="shared" si="29"/>
        <v>0</v>
      </c>
      <c r="F275" s="236">
        <f t="shared" si="29"/>
        <v>0</v>
      </c>
      <c r="G275" s="236">
        <f t="shared" si="29"/>
        <v>0</v>
      </c>
      <c r="H275" s="236">
        <f t="shared" si="29"/>
        <v>0</v>
      </c>
      <c r="I275" s="236">
        <f t="shared" si="29"/>
        <v>0</v>
      </c>
      <c r="J275" s="236">
        <f t="shared" si="29"/>
        <v>0</v>
      </c>
      <c r="K275" s="236">
        <f t="shared" si="29"/>
        <v>0</v>
      </c>
      <c r="L275" s="269">
        <f t="shared" si="29"/>
        <v>0</v>
      </c>
      <c r="M275" s="236">
        <f t="shared" si="29"/>
        <v>0</v>
      </c>
      <c r="N275" s="269">
        <f>+'3.ค่ายา'!O272</f>
        <v>0</v>
      </c>
      <c r="O275" s="269">
        <f>+'5.ค่าLab'!O272</f>
        <v>0</v>
      </c>
      <c r="P275" s="269">
        <f>+'4.ค่าวัสดุและเวชภัณฑ์มิใช่ยา'!AX273</f>
        <v>0</v>
      </c>
      <c r="Q275" s="236">
        <f t="shared" si="29"/>
        <v>0</v>
      </c>
      <c r="R275" s="236">
        <f t="shared" si="29"/>
        <v>0</v>
      </c>
      <c r="S275" s="236">
        <f t="shared" si="29"/>
        <v>0</v>
      </c>
      <c r="T275" s="269">
        <f t="shared" si="27"/>
        <v>0</v>
      </c>
      <c r="U275" s="269">
        <f t="shared" si="29"/>
        <v>0</v>
      </c>
    </row>
    <row r="276" spans="1:21" ht="15.75" customHeight="1">
      <c r="A276" s="35">
        <v>255</v>
      </c>
      <c r="B276" s="224" t="s">
        <v>477</v>
      </c>
      <c r="C276" s="215"/>
      <c r="D276" s="215"/>
      <c r="E276" s="215"/>
      <c r="F276" s="215"/>
      <c r="G276" s="216"/>
      <c r="H276" s="216"/>
      <c r="I276" s="216"/>
      <c r="J276" s="216"/>
      <c r="K276" s="215"/>
      <c r="L276" s="269">
        <f t="shared" si="22"/>
        <v>0</v>
      </c>
      <c r="M276" s="215"/>
      <c r="N276" s="269">
        <f>+'3.ค่ายา'!O273</f>
        <v>0</v>
      </c>
      <c r="O276" s="269">
        <f>+'5.ค่าLab'!O273</f>
        <v>0</v>
      </c>
      <c r="P276" s="269">
        <f>+'4.ค่าวัสดุและเวชภัณฑ์มิใช่ยา'!AX274</f>
        <v>0</v>
      </c>
      <c r="Q276" s="215"/>
      <c r="R276" s="215"/>
      <c r="S276" s="216"/>
      <c r="T276" s="269">
        <f t="shared" si="27"/>
        <v>0</v>
      </c>
      <c r="U276" s="269">
        <f t="shared" si="28"/>
        <v>0</v>
      </c>
    </row>
    <row r="277" spans="1:21" ht="15.75" customHeight="1">
      <c r="A277" s="35">
        <v>256</v>
      </c>
      <c r="B277" s="224" t="s">
        <v>478</v>
      </c>
      <c r="C277" s="215"/>
      <c r="D277" s="215"/>
      <c r="E277" s="215"/>
      <c r="F277" s="215"/>
      <c r="G277" s="216"/>
      <c r="H277" s="216"/>
      <c r="I277" s="216"/>
      <c r="J277" s="216"/>
      <c r="K277" s="215"/>
      <c r="L277" s="269">
        <f t="shared" si="22"/>
        <v>0</v>
      </c>
      <c r="M277" s="215"/>
      <c r="N277" s="269">
        <f>+'3.ค่ายา'!O274</f>
        <v>0</v>
      </c>
      <c r="O277" s="269">
        <f>+'5.ค่าLab'!O274</f>
        <v>0</v>
      </c>
      <c r="P277" s="269">
        <f>+'4.ค่าวัสดุและเวชภัณฑ์มิใช่ยา'!AX275</f>
        <v>0</v>
      </c>
      <c r="Q277" s="215"/>
      <c r="R277" s="215"/>
      <c r="S277" s="216"/>
      <c r="T277" s="269">
        <f t="shared" si="27"/>
        <v>0</v>
      </c>
      <c r="U277" s="269">
        <f t="shared" si="28"/>
        <v>0</v>
      </c>
    </row>
    <row r="278" spans="1:21" ht="15.75" customHeight="1">
      <c r="A278" s="35">
        <v>257</v>
      </c>
      <c r="B278" s="224" t="s">
        <v>479</v>
      </c>
      <c r="C278" s="215"/>
      <c r="D278" s="215"/>
      <c r="E278" s="215"/>
      <c r="F278" s="215"/>
      <c r="G278" s="216"/>
      <c r="H278" s="216"/>
      <c r="I278" s="216"/>
      <c r="J278" s="216"/>
      <c r="K278" s="215"/>
      <c r="L278" s="269">
        <f t="shared" si="22"/>
        <v>0</v>
      </c>
      <c r="M278" s="215"/>
      <c r="N278" s="269">
        <f>+'3.ค่ายา'!O275</f>
        <v>0</v>
      </c>
      <c r="O278" s="269">
        <f>+'5.ค่าLab'!O275</f>
        <v>0</v>
      </c>
      <c r="P278" s="269">
        <f>+'4.ค่าวัสดุและเวชภัณฑ์มิใช่ยา'!AX276</f>
        <v>0</v>
      </c>
      <c r="Q278" s="215"/>
      <c r="R278" s="215"/>
      <c r="S278" s="216"/>
      <c r="T278" s="269">
        <f t="shared" si="27"/>
        <v>0</v>
      </c>
      <c r="U278" s="269">
        <f t="shared" si="28"/>
        <v>0</v>
      </c>
    </row>
    <row r="279" spans="1:21" ht="15.75" customHeight="1">
      <c r="A279" s="35">
        <v>258</v>
      </c>
      <c r="B279" s="224" t="s">
        <v>480</v>
      </c>
      <c r="C279" s="215"/>
      <c r="D279" s="215"/>
      <c r="E279" s="215"/>
      <c r="F279" s="215"/>
      <c r="G279" s="216"/>
      <c r="H279" s="216"/>
      <c r="I279" s="216"/>
      <c r="J279" s="216"/>
      <c r="K279" s="215"/>
      <c r="L279" s="269">
        <f>SUM(C279:K279)</f>
        <v>0</v>
      </c>
      <c r="M279" s="215"/>
      <c r="N279" s="269">
        <f>+'3.ค่ายา'!O276</f>
        <v>0</v>
      </c>
      <c r="O279" s="269">
        <f>+'5.ค่าLab'!O276</f>
        <v>0</v>
      </c>
      <c r="P279" s="269">
        <f>+'4.ค่าวัสดุและเวชภัณฑ์มิใช่ยา'!AX277</f>
        <v>0</v>
      </c>
      <c r="Q279" s="215"/>
      <c r="R279" s="215"/>
      <c r="S279" s="216"/>
      <c r="T279" s="269">
        <f t="shared" si="27"/>
        <v>0</v>
      </c>
      <c r="U279" s="269">
        <f t="shared" si="28"/>
        <v>0</v>
      </c>
    </row>
    <row r="280" spans="1:21" ht="15.75" customHeight="1">
      <c r="A280" s="35">
        <v>259</v>
      </c>
      <c r="B280" s="224" t="s">
        <v>481</v>
      </c>
      <c r="C280" s="215"/>
      <c r="D280" s="215"/>
      <c r="E280" s="215"/>
      <c r="F280" s="215"/>
      <c r="G280" s="216"/>
      <c r="H280" s="216"/>
      <c r="I280" s="216"/>
      <c r="J280" s="216"/>
      <c r="K280" s="215"/>
      <c r="L280" s="269">
        <f>SUM(C280:K280)</f>
        <v>0</v>
      </c>
      <c r="M280" s="215"/>
      <c r="N280" s="269">
        <f>+'3.ค่ายา'!O277</f>
        <v>0</v>
      </c>
      <c r="O280" s="269">
        <f>+'5.ค่าLab'!O277</f>
        <v>0</v>
      </c>
      <c r="P280" s="269">
        <f>+'4.ค่าวัสดุและเวชภัณฑ์มิใช่ยา'!AX278</f>
        <v>0</v>
      </c>
      <c r="Q280" s="215"/>
      <c r="R280" s="215"/>
      <c r="S280" s="216"/>
      <c r="T280" s="269">
        <f t="shared" si="27"/>
        <v>0</v>
      </c>
      <c r="U280" s="269">
        <f t="shared" si="28"/>
        <v>0</v>
      </c>
    </row>
    <row r="281" spans="1:21" ht="15.75" customHeight="1">
      <c r="A281" s="35">
        <v>260</v>
      </c>
      <c r="B281" s="224" t="s">
        <v>482</v>
      </c>
      <c r="C281" s="215"/>
      <c r="D281" s="215"/>
      <c r="E281" s="215"/>
      <c r="F281" s="215"/>
      <c r="G281" s="216"/>
      <c r="H281" s="216"/>
      <c r="I281" s="216"/>
      <c r="J281" s="216"/>
      <c r="K281" s="215"/>
      <c r="L281" s="269">
        <f>SUM(C281:K281)</f>
        <v>0</v>
      </c>
      <c r="M281" s="215"/>
      <c r="N281" s="269">
        <f>+'3.ค่ายา'!O278</f>
        <v>0</v>
      </c>
      <c r="O281" s="269">
        <f>+'5.ค่าLab'!O278</f>
        <v>0</v>
      </c>
      <c r="P281" s="269">
        <f>+'4.ค่าวัสดุและเวชภัณฑ์มิใช่ยา'!AX279</f>
        <v>0</v>
      </c>
      <c r="Q281" s="215"/>
      <c r="R281" s="215"/>
      <c r="S281" s="216"/>
      <c r="T281" s="269">
        <f t="shared" si="27"/>
        <v>0</v>
      </c>
      <c r="U281" s="269">
        <f t="shared" si="28"/>
        <v>0</v>
      </c>
    </row>
    <row r="282" spans="1:21" s="217" customFormat="1" ht="19.5" customHeight="1">
      <c r="A282" s="237"/>
      <c r="B282" s="238" t="s">
        <v>49</v>
      </c>
      <c r="C282" s="239">
        <f>SUM(C276:C281)</f>
        <v>0</v>
      </c>
      <c r="D282" s="239">
        <f aca="true" t="shared" si="30" ref="D282:U282">SUM(D276:D281)</f>
        <v>0</v>
      </c>
      <c r="E282" s="239">
        <f t="shared" si="30"/>
        <v>0</v>
      </c>
      <c r="F282" s="239">
        <f t="shared" si="30"/>
        <v>0</v>
      </c>
      <c r="G282" s="239">
        <f t="shared" si="30"/>
        <v>0</v>
      </c>
      <c r="H282" s="239">
        <f t="shared" si="30"/>
        <v>0</v>
      </c>
      <c r="I282" s="239">
        <f t="shared" si="30"/>
        <v>0</v>
      </c>
      <c r="J282" s="239">
        <f t="shared" si="30"/>
        <v>0</v>
      </c>
      <c r="K282" s="239">
        <f t="shared" si="30"/>
        <v>0</v>
      </c>
      <c r="L282" s="270">
        <f t="shared" si="30"/>
        <v>0</v>
      </c>
      <c r="M282" s="239">
        <f t="shared" si="30"/>
        <v>0</v>
      </c>
      <c r="N282" s="269">
        <f>+'3.ค่ายา'!O279</f>
        <v>0</v>
      </c>
      <c r="O282" s="269">
        <f>+'5.ค่าLab'!O279</f>
        <v>0</v>
      </c>
      <c r="P282" s="269">
        <f>+'4.ค่าวัสดุและเวชภัณฑ์มิใช่ยา'!AX280</f>
        <v>0</v>
      </c>
      <c r="Q282" s="239">
        <f t="shared" si="30"/>
        <v>0</v>
      </c>
      <c r="R282" s="239">
        <f t="shared" si="30"/>
        <v>0</v>
      </c>
      <c r="S282" s="239">
        <f t="shared" si="30"/>
        <v>0</v>
      </c>
      <c r="T282" s="269">
        <f>SUM(M282:S282)</f>
        <v>0</v>
      </c>
      <c r="U282" s="270">
        <f t="shared" si="30"/>
        <v>0</v>
      </c>
    </row>
    <row r="283" s="217" customFormat="1" ht="12.75"/>
    <row r="284" s="217" customFormat="1" ht="12.75"/>
    <row r="285" s="217" customFormat="1" ht="12.75"/>
    <row r="286" s="217" customFormat="1" ht="12.75"/>
    <row r="287" s="217" customFormat="1" ht="12.75"/>
    <row r="288" s="217" customFormat="1" ht="12.75"/>
    <row r="289" s="217" customFormat="1" ht="12.75"/>
    <row r="290" s="217" customFormat="1" ht="12.75"/>
    <row r="291" s="217" customFormat="1" ht="12.75"/>
    <row r="292" s="217" customFormat="1" ht="12.75"/>
    <row r="293" s="217" customFormat="1" ht="12.75"/>
    <row r="294" s="217" customFormat="1" ht="12.75"/>
    <row r="295" s="217" customFormat="1" ht="12.75"/>
    <row r="296" s="217" customFormat="1" ht="12.75"/>
    <row r="297" s="217" customFormat="1" ht="12.75"/>
    <row r="298" s="217" customFormat="1" ht="12.75"/>
    <row r="299" s="217" customFormat="1" ht="12.75"/>
    <row r="300" s="217" customFormat="1" ht="12.75"/>
    <row r="301" s="217" customFormat="1" ht="12.75"/>
    <row r="302" s="217" customFormat="1" ht="12.75"/>
    <row r="303" s="217" customFormat="1" ht="12.75"/>
    <row r="304" s="217" customFormat="1" ht="12.75"/>
    <row r="305" s="217" customFormat="1" ht="12.75"/>
    <row r="306" s="217" customFormat="1" ht="12.75"/>
    <row r="307" s="217" customFormat="1" ht="12.75"/>
    <row r="308" s="217" customFormat="1" ht="12.75"/>
    <row r="309" s="217" customFormat="1" ht="12.75"/>
    <row r="310" s="217" customFormat="1" ht="12.75"/>
    <row r="311" s="217" customFormat="1" ht="12.75"/>
    <row r="312" s="217" customFormat="1" ht="12.75"/>
    <row r="313" s="217" customFormat="1" ht="12.75"/>
    <row r="314" s="217" customFormat="1" ht="12.75"/>
    <row r="315" s="217" customFormat="1" ht="12.75"/>
    <row r="316" s="217" customFormat="1" ht="12.75"/>
    <row r="317" s="217" customFormat="1" ht="12.75"/>
    <row r="318" s="217" customFormat="1" ht="12.75"/>
    <row r="319" s="217" customFormat="1" ht="12.75"/>
    <row r="320" s="217" customFormat="1" ht="12.75"/>
    <row r="321" s="217" customFormat="1" ht="12.75"/>
    <row r="322" s="217" customFormat="1" ht="12.75"/>
    <row r="323" s="217" customFormat="1" ht="12.75"/>
    <row r="324" s="217" customFormat="1" ht="12.75"/>
    <row r="325" s="217" customFormat="1" ht="12.75"/>
    <row r="326" s="217" customFormat="1" ht="12.75"/>
    <row r="327" s="217" customFormat="1" ht="12.75"/>
    <row r="328" s="217" customFormat="1" ht="12.75"/>
    <row r="329" s="217" customFormat="1" ht="12.75"/>
    <row r="330" s="217" customFormat="1" ht="12.75"/>
    <row r="331" s="217" customFormat="1" ht="12.75"/>
    <row r="332" s="217" customFormat="1" ht="12.75"/>
    <row r="333" s="217" customFormat="1" ht="12.75"/>
    <row r="334" s="217" customFormat="1" ht="12.75"/>
    <row r="335" s="217" customFormat="1" ht="12.75"/>
    <row r="336" s="217" customFormat="1" ht="12.75"/>
    <row r="337" s="217" customFormat="1" ht="12.75"/>
    <row r="338" s="217" customFormat="1" ht="12.75"/>
    <row r="339" s="217" customFormat="1" ht="12.75"/>
    <row r="340" s="217" customFormat="1" ht="12.75"/>
    <row r="341" s="217" customFormat="1" ht="12.75"/>
    <row r="342" s="217" customFormat="1" ht="12.75"/>
    <row r="343" s="217" customFormat="1" ht="12.75"/>
    <row r="344" s="217" customFormat="1" ht="12.75"/>
    <row r="345" s="217" customFormat="1" ht="12.75"/>
    <row r="346" s="217" customFormat="1" ht="12.75"/>
    <row r="347" s="217" customFormat="1" ht="12.75"/>
    <row r="348" s="217" customFormat="1" ht="12.75"/>
    <row r="349" s="217" customFormat="1" ht="12.75"/>
    <row r="350" s="217" customFormat="1" ht="12.75"/>
    <row r="351" s="217" customFormat="1" ht="12.75"/>
    <row r="352" s="217" customFormat="1" ht="12.75"/>
    <row r="353" s="217" customFormat="1" ht="12.75"/>
    <row r="354" s="217" customFormat="1" ht="12.75"/>
    <row r="355" s="217" customFormat="1" ht="12.75"/>
    <row r="356" s="217" customFormat="1" ht="12.75"/>
    <row r="357" s="217" customFormat="1" ht="12.75"/>
    <row r="358" s="217" customFormat="1" ht="12.75"/>
    <row r="359" s="217" customFormat="1" ht="12.75"/>
    <row r="360" s="217" customFormat="1" ht="12.75"/>
    <row r="361" s="217" customFormat="1" ht="12.75"/>
    <row r="362" s="217" customFormat="1" ht="12.75"/>
    <row r="363" s="217" customFormat="1" ht="12.75"/>
    <row r="364" s="217" customFormat="1" ht="12.75"/>
    <row r="365" s="217" customFormat="1" ht="12.75"/>
    <row r="366" s="217" customFormat="1" ht="12.75"/>
    <row r="367" s="217" customFormat="1" ht="12.75"/>
    <row r="368" s="217" customFormat="1" ht="12.75"/>
    <row r="369" s="217" customFormat="1" ht="12.75"/>
    <row r="370" s="217" customFormat="1" ht="12.75"/>
    <row r="371" s="217" customFormat="1" ht="12.75"/>
    <row r="372" s="217" customFormat="1" ht="12.75"/>
    <row r="373" s="217" customFormat="1" ht="12.75"/>
    <row r="374" s="217" customFormat="1" ht="12.75"/>
    <row r="375" s="217" customFormat="1" ht="12.75"/>
    <row r="376" s="217" customFormat="1" ht="12.75"/>
    <row r="377" s="217" customFormat="1" ht="12.75"/>
    <row r="378" s="217" customFormat="1" ht="12.75"/>
    <row r="379" s="217" customFormat="1" ht="12.75"/>
    <row r="380" s="217" customFormat="1" ht="12.75"/>
    <row r="381" s="217" customFormat="1" ht="12.75"/>
    <row r="382" s="217" customFormat="1" ht="12.75"/>
    <row r="383" s="217" customFormat="1" ht="12.75"/>
    <row r="384" s="217" customFormat="1" ht="12.75"/>
    <row r="385" s="217" customFormat="1" ht="12.75"/>
    <row r="386" s="217" customFormat="1" ht="12.75"/>
    <row r="387" s="217" customFormat="1" ht="12.75"/>
    <row r="388" s="217" customFormat="1" ht="12.75"/>
    <row r="389" s="217" customFormat="1" ht="12.75"/>
    <row r="390" s="217" customFormat="1" ht="12.75"/>
    <row r="391" s="217" customFormat="1" ht="12.75"/>
    <row r="392" s="217" customFormat="1" ht="12.75"/>
    <row r="393" s="217" customFormat="1" ht="12.75"/>
    <row r="394" s="217" customFormat="1" ht="12.75"/>
    <row r="395" s="217" customFormat="1" ht="12.75"/>
    <row r="396" s="217" customFormat="1" ht="12.75"/>
    <row r="397" s="217" customFormat="1" ht="12.75"/>
    <row r="398" s="217" customFormat="1" ht="12.75"/>
    <row r="399" s="217" customFormat="1" ht="12.75"/>
    <row r="400" s="217" customFormat="1" ht="12.75"/>
    <row r="401" s="217" customFormat="1" ht="12.75"/>
    <row r="402" s="217" customFormat="1" ht="12.75"/>
    <row r="403" s="217" customFormat="1" ht="12.75"/>
    <row r="404" s="217" customFormat="1" ht="12.75"/>
    <row r="405" s="217" customFormat="1" ht="12.75"/>
    <row r="406" s="217" customFormat="1" ht="12.75"/>
    <row r="407" s="217" customFormat="1" ht="12.75"/>
    <row r="408" s="217" customFormat="1" ht="12.75"/>
    <row r="409" s="217" customFormat="1" ht="12.75"/>
    <row r="410" s="217" customFormat="1" ht="12.75"/>
    <row r="411" s="217" customFormat="1" ht="12.75"/>
    <row r="412" s="217" customFormat="1" ht="12.75"/>
    <row r="413" s="217" customFormat="1" ht="12.75"/>
    <row r="414" s="217" customFormat="1" ht="12.75"/>
    <row r="415" s="217" customFormat="1" ht="12.75"/>
    <row r="416" s="217" customFormat="1" ht="12.75"/>
    <row r="417" s="217" customFormat="1" ht="12.75"/>
    <row r="418" s="217" customFormat="1" ht="12.75"/>
    <row r="419" s="217" customFormat="1" ht="12.75"/>
    <row r="420" s="217" customFormat="1" ht="12.75"/>
    <row r="421" s="217" customFormat="1" ht="12.75"/>
    <row r="422" s="217" customFormat="1" ht="12.75"/>
    <row r="423" s="217" customFormat="1" ht="12.75"/>
    <row r="424" s="217" customFormat="1" ht="12.75"/>
    <row r="425" s="217" customFormat="1" ht="12.75"/>
    <row r="426" s="217" customFormat="1" ht="12.75"/>
    <row r="427" s="217" customFormat="1" ht="12.75"/>
    <row r="428" s="217" customFormat="1" ht="12.75"/>
    <row r="429" s="217" customFormat="1" ht="12.75"/>
    <row r="430" s="217" customFormat="1" ht="12.75"/>
    <row r="431" s="217" customFormat="1" ht="12.75"/>
    <row r="432" s="217" customFormat="1" ht="12.75"/>
    <row r="433" s="217" customFormat="1" ht="12.75"/>
    <row r="434" s="217" customFormat="1" ht="12.75"/>
    <row r="435" s="217" customFormat="1" ht="12.75"/>
    <row r="436" s="217" customFormat="1" ht="12.75"/>
    <row r="437" s="217" customFormat="1" ht="12.75"/>
    <row r="438" s="217" customFormat="1" ht="12.75"/>
    <row r="439" s="217" customFormat="1" ht="12.75"/>
    <row r="440" s="217" customFormat="1" ht="12.75"/>
    <row r="441" s="217" customFormat="1" ht="12.75"/>
    <row r="442" s="217" customFormat="1" ht="12.75"/>
    <row r="443" s="217" customFormat="1" ht="12.75"/>
    <row r="444" s="217" customFormat="1" ht="12.75"/>
    <row r="445" s="217" customFormat="1" ht="12.75"/>
    <row r="446" s="217" customFormat="1" ht="12.75"/>
    <row r="447" s="217" customFormat="1" ht="12.75"/>
    <row r="448" s="217" customFormat="1" ht="12.75"/>
    <row r="449" s="217" customFormat="1" ht="12.75"/>
    <row r="450" s="217" customFormat="1" ht="12.75"/>
    <row r="451" s="217" customFormat="1" ht="12.75"/>
    <row r="452" s="217" customFormat="1" ht="12.75"/>
    <row r="453" s="217" customFormat="1" ht="12.75"/>
    <row r="454" s="217" customFormat="1" ht="12.75"/>
    <row r="455" s="217" customFormat="1" ht="12.75"/>
    <row r="456" s="217" customFormat="1" ht="12.75"/>
    <row r="457" s="217" customFormat="1" ht="12.75"/>
    <row r="458" s="217" customFormat="1" ht="12.75"/>
    <row r="459" s="217" customFormat="1" ht="12.75"/>
    <row r="460" s="217" customFormat="1" ht="12.75"/>
    <row r="461" s="217" customFormat="1" ht="12.75"/>
    <row r="462" s="217" customFormat="1" ht="12.75"/>
    <row r="463" s="217" customFormat="1" ht="12.75"/>
    <row r="464" s="217" customFormat="1" ht="12.75"/>
    <row r="465" s="217" customFormat="1" ht="12.75"/>
    <row r="466" s="217" customFormat="1" ht="12.75"/>
    <row r="467" s="217" customFormat="1" ht="12.75"/>
    <row r="468" s="217" customFormat="1" ht="12.75"/>
    <row r="469" s="217" customFormat="1" ht="12.75"/>
    <row r="470" s="217" customFormat="1" ht="12.75"/>
    <row r="471" s="217" customFormat="1" ht="12.75"/>
    <row r="472" s="217" customFormat="1" ht="12.75"/>
    <row r="473" s="217" customFormat="1" ht="12.75"/>
    <row r="474" s="217" customFormat="1" ht="12.75"/>
    <row r="475" s="217" customFormat="1" ht="12.75"/>
    <row r="476" s="217" customFormat="1" ht="12.75"/>
    <row r="477" s="217" customFormat="1" ht="12.75"/>
    <row r="478" s="217" customFormat="1" ht="12.75"/>
    <row r="479" s="217" customFormat="1" ht="12.75"/>
    <row r="480" s="217" customFormat="1" ht="12.75"/>
    <row r="481" s="217" customFormat="1" ht="12.75"/>
    <row r="482" s="217" customFormat="1" ht="12.75"/>
    <row r="483" s="217" customFormat="1" ht="12.75"/>
    <row r="484" s="217" customFormat="1" ht="12.75"/>
    <row r="485" s="217" customFormat="1" ht="12.75"/>
    <row r="486" s="217" customFormat="1" ht="12.75"/>
    <row r="487" s="217" customFormat="1" ht="12.75"/>
    <row r="488" s="217" customFormat="1" ht="12.75"/>
    <row r="489" s="217" customFormat="1" ht="12.75"/>
    <row r="490" s="217" customFormat="1" ht="12.75"/>
    <row r="491" s="217" customFormat="1" ht="12.75"/>
    <row r="492" s="217" customFormat="1" ht="12.75"/>
    <row r="493" s="217" customFormat="1" ht="12.75"/>
    <row r="494" s="217" customFormat="1" ht="12.75"/>
    <row r="495" s="217" customFormat="1" ht="12.75"/>
    <row r="496" s="217" customFormat="1" ht="12.75"/>
    <row r="497" s="217" customFormat="1" ht="12.75"/>
    <row r="498" s="217" customFormat="1" ht="12.75"/>
    <row r="499" s="217" customFormat="1" ht="12.75"/>
    <row r="500" s="217" customFormat="1" ht="12.75"/>
    <row r="501" s="217" customFormat="1" ht="12.75"/>
    <row r="502" s="217" customFormat="1" ht="12.75"/>
    <row r="503" s="217" customFormat="1" ht="12.75"/>
    <row r="504" s="217" customFormat="1" ht="12.75"/>
    <row r="505" s="217" customFormat="1" ht="12.75"/>
    <row r="506" s="217" customFormat="1" ht="12.75"/>
    <row r="507" s="217" customFormat="1" ht="12.75"/>
    <row r="508" s="217" customFormat="1" ht="12.75"/>
    <row r="509" s="217" customFormat="1" ht="12.75"/>
    <row r="510" s="217" customFormat="1" ht="12.75"/>
    <row r="511" s="217" customFormat="1" ht="12.75"/>
    <row r="512" s="217" customFormat="1" ht="12.75"/>
    <row r="513" s="217" customFormat="1" ht="12.75"/>
    <row r="514" s="217" customFormat="1" ht="12.75"/>
    <row r="515" s="217" customFormat="1" ht="12.75"/>
    <row r="516" s="217" customFormat="1" ht="12.75"/>
    <row r="517" s="217" customFormat="1" ht="12.75"/>
    <row r="518" s="217" customFormat="1" ht="12.75"/>
    <row r="519" s="217" customFormat="1" ht="12.75"/>
    <row r="520" s="217" customFormat="1" ht="12.75"/>
    <row r="521" s="217" customFormat="1" ht="12.75"/>
    <row r="522" s="217" customFormat="1" ht="12.75"/>
    <row r="523" s="217" customFormat="1" ht="12.75"/>
    <row r="524" s="217" customFormat="1" ht="12.75"/>
    <row r="525" s="217" customFormat="1" ht="12.75"/>
    <row r="526" s="217" customFormat="1" ht="12.75"/>
    <row r="527" s="217" customFormat="1" ht="12.75"/>
    <row r="528" s="217" customFormat="1" ht="12.75"/>
    <row r="529" s="217" customFormat="1" ht="12.75"/>
    <row r="530" s="217" customFormat="1" ht="12.75"/>
    <row r="531" s="217" customFormat="1" ht="12.75"/>
    <row r="532" s="217" customFormat="1" ht="12.75"/>
    <row r="533" s="217" customFormat="1" ht="12.75"/>
    <row r="534" s="217" customFormat="1" ht="12.75"/>
    <row r="535" s="217" customFormat="1" ht="12.75"/>
    <row r="536" s="217" customFormat="1" ht="12.75"/>
    <row r="537" s="217" customFormat="1" ht="12.75"/>
    <row r="538" s="217" customFormat="1" ht="12.75"/>
    <row r="539" s="217" customFormat="1" ht="12.75"/>
    <row r="540" s="217" customFormat="1" ht="12.75"/>
    <row r="541" s="217" customFormat="1" ht="12.75"/>
    <row r="542" s="217" customFormat="1" ht="12.75"/>
    <row r="543" s="217" customFormat="1" ht="12.75"/>
    <row r="544" s="217" customFormat="1" ht="12.75"/>
    <row r="545" s="217" customFormat="1" ht="12.75"/>
    <row r="546" s="217" customFormat="1" ht="12.75"/>
    <row r="547" s="217" customFormat="1" ht="12.75"/>
    <row r="548" s="217" customFormat="1" ht="12.75"/>
    <row r="549" s="217" customFormat="1" ht="12.75"/>
    <row r="550" s="217" customFormat="1" ht="12.75"/>
    <row r="551" s="217" customFormat="1" ht="12.75"/>
    <row r="552" s="217" customFormat="1" ht="12.75"/>
    <row r="553" s="217" customFormat="1" ht="12.75"/>
    <row r="554" s="217" customFormat="1" ht="12.75"/>
    <row r="555" s="217" customFormat="1" ht="12.75"/>
    <row r="556" s="217" customFormat="1" ht="12.75"/>
    <row r="557" s="217" customFormat="1" ht="12.75"/>
    <row r="558" s="217" customFormat="1" ht="12.75"/>
    <row r="559" s="217" customFormat="1" ht="12.75"/>
    <row r="560" s="217" customFormat="1" ht="12.75"/>
    <row r="561" s="217" customFormat="1" ht="12.75"/>
    <row r="562" s="217" customFormat="1" ht="12.75"/>
    <row r="563" s="217" customFormat="1" ht="12.75"/>
    <row r="564" s="217" customFormat="1" ht="12.75"/>
    <row r="565" s="217" customFormat="1" ht="12.75"/>
    <row r="566" s="217" customFormat="1" ht="12.75"/>
    <row r="567" s="217" customFormat="1" ht="12.75"/>
    <row r="568" s="217" customFormat="1" ht="12.75"/>
    <row r="569" s="217" customFormat="1" ht="12.75"/>
    <row r="570" s="217" customFormat="1" ht="12.75"/>
    <row r="571" s="217" customFormat="1" ht="12.75"/>
    <row r="572" s="217" customFormat="1" ht="12.75"/>
    <row r="573" s="217" customFormat="1" ht="12.75"/>
    <row r="574" s="217" customFormat="1" ht="12.75"/>
    <row r="575" s="217" customFormat="1" ht="12.75"/>
    <row r="576" s="217" customFormat="1" ht="12.75"/>
    <row r="577" s="217" customFormat="1" ht="12.75"/>
    <row r="578" s="217" customFormat="1" ht="12.75"/>
    <row r="579" s="217" customFormat="1" ht="12.75"/>
    <row r="580" s="217" customFormat="1" ht="12.75"/>
    <row r="581" s="217" customFormat="1" ht="12.75"/>
    <row r="582" s="217" customFormat="1" ht="12.75"/>
    <row r="583" s="217" customFormat="1" ht="12.75"/>
    <row r="584" s="217" customFormat="1" ht="12.75"/>
    <row r="585" s="217" customFormat="1" ht="12.75"/>
    <row r="586" s="217" customFormat="1" ht="12.75"/>
    <row r="587" s="217" customFormat="1" ht="12.75"/>
    <row r="588" s="217" customFormat="1" ht="12.75"/>
    <row r="589" s="217" customFormat="1" ht="12.75"/>
    <row r="590" s="217" customFormat="1" ht="12.75"/>
    <row r="591" s="217" customFormat="1" ht="12.75"/>
    <row r="592" s="217" customFormat="1" ht="12.75"/>
    <row r="593" s="217" customFormat="1" ht="12.75"/>
    <row r="594" s="217" customFormat="1" ht="12.75"/>
    <row r="595" s="217" customFormat="1" ht="12.75"/>
    <row r="596" s="217" customFormat="1" ht="12.75"/>
    <row r="597" s="217" customFormat="1" ht="12.75"/>
    <row r="598" s="217" customFormat="1" ht="12.75"/>
    <row r="599" s="217" customFormat="1" ht="12.75"/>
    <row r="600" s="217" customFormat="1" ht="12.75"/>
    <row r="601" s="217" customFormat="1" ht="12.75"/>
    <row r="602" s="217" customFormat="1" ht="12.75"/>
    <row r="603" s="217" customFormat="1" ht="12.75"/>
    <row r="604" s="217" customFormat="1" ht="12.75"/>
    <row r="605" s="217" customFormat="1" ht="12.75"/>
    <row r="606" s="217" customFormat="1" ht="12.75"/>
    <row r="607" s="217" customFormat="1" ht="12.75"/>
    <row r="608" s="217" customFormat="1" ht="12.75"/>
    <row r="609" s="217" customFormat="1" ht="12.75"/>
    <row r="610" s="217" customFormat="1" ht="12.75"/>
    <row r="611" s="217" customFormat="1" ht="12.75"/>
    <row r="612" s="217" customFormat="1" ht="12.75"/>
    <row r="613" s="217" customFormat="1" ht="12.75"/>
    <row r="614" s="217" customFormat="1" ht="12.75"/>
    <row r="615" s="217" customFormat="1" ht="12.75"/>
    <row r="616" s="217" customFormat="1" ht="12.75"/>
    <row r="617" s="217" customFormat="1" ht="12.75"/>
    <row r="618" s="217" customFormat="1" ht="12.75"/>
    <row r="619" s="217" customFormat="1" ht="12.75"/>
    <row r="620" s="217" customFormat="1" ht="12.75"/>
    <row r="621" s="217" customFormat="1" ht="12.75"/>
    <row r="622" s="217" customFormat="1" ht="12.75"/>
    <row r="623" s="217" customFormat="1" ht="12.75"/>
    <row r="624" s="217" customFormat="1" ht="12.75"/>
    <row r="625" s="217" customFormat="1" ht="12.75"/>
    <row r="626" s="217" customFormat="1" ht="12.75"/>
    <row r="627" s="217" customFormat="1" ht="12.75"/>
    <row r="628" s="217" customFormat="1" ht="12.75"/>
    <row r="629" s="217" customFormat="1" ht="12.75"/>
    <row r="630" s="217" customFormat="1" ht="12.75"/>
    <row r="631" s="217" customFormat="1" ht="12.75"/>
    <row r="632" s="217" customFormat="1" ht="12.75"/>
    <row r="633" s="217" customFormat="1" ht="12.75"/>
    <row r="634" s="217" customFormat="1" ht="12.75"/>
    <row r="635" s="217" customFormat="1" ht="12.75"/>
    <row r="636" s="217" customFormat="1" ht="12.75"/>
    <row r="637" s="217" customFormat="1" ht="12.75"/>
    <row r="638" s="217" customFormat="1" ht="12.75"/>
    <row r="639" s="217" customFormat="1" ht="12.75"/>
    <row r="640" s="217" customFormat="1" ht="12.75"/>
    <row r="641" s="217" customFormat="1" ht="12.75"/>
    <row r="642" s="217" customFormat="1" ht="12.75"/>
    <row r="643" s="217" customFormat="1" ht="12.75"/>
    <row r="644" s="217" customFormat="1" ht="12.75"/>
    <row r="645" s="217" customFormat="1" ht="12.75"/>
    <row r="646" s="217" customFormat="1" ht="12.75"/>
    <row r="647" s="217" customFormat="1" ht="12.75"/>
    <row r="648" s="217" customFormat="1" ht="12.75"/>
    <row r="649" s="217" customFormat="1" ht="12.75"/>
    <row r="650" s="217" customFormat="1" ht="12.75"/>
    <row r="651" s="217" customFormat="1" ht="12.75"/>
    <row r="652" s="217" customFormat="1" ht="12.75"/>
    <row r="653" s="217" customFormat="1" ht="12.75"/>
    <row r="654" s="217" customFormat="1" ht="12.75"/>
    <row r="655" s="217" customFormat="1" ht="12.75"/>
    <row r="656" s="217" customFormat="1" ht="12.75"/>
    <row r="657" s="217" customFormat="1" ht="12.75"/>
    <row r="658" s="217" customFormat="1" ht="12.75"/>
    <row r="659" s="217" customFormat="1" ht="12.75"/>
    <row r="660" s="217" customFormat="1" ht="12.75"/>
    <row r="661" s="217" customFormat="1" ht="12.75"/>
    <row r="662" s="217" customFormat="1" ht="12.75"/>
    <row r="663" s="217" customFormat="1" ht="12.75"/>
    <row r="664" s="217" customFormat="1" ht="12.75"/>
    <row r="665" s="217" customFormat="1" ht="12.75"/>
    <row r="666" s="217" customFormat="1" ht="12.75"/>
    <row r="667" s="217" customFormat="1" ht="12.75"/>
    <row r="668" s="217" customFormat="1" ht="12.75"/>
    <row r="669" s="217" customFormat="1" ht="12.75"/>
    <row r="670" s="217" customFormat="1" ht="12.75"/>
    <row r="671" s="217" customFormat="1" ht="12.75"/>
    <row r="672" s="217" customFormat="1" ht="12.75"/>
    <row r="673" s="217" customFormat="1" ht="12.75"/>
    <row r="674" s="217" customFormat="1" ht="12.75"/>
    <row r="675" s="217" customFormat="1" ht="12.75"/>
    <row r="676" s="217" customFormat="1" ht="12.75"/>
    <row r="677" s="217" customFormat="1" ht="12.75"/>
    <row r="678" s="217" customFormat="1" ht="12.75"/>
    <row r="679" s="217" customFormat="1" ht="12.75"/>
    <row r="680" s="217" customFormat="1" ht="12.75"/>
    <row r="681" s="217" customFormat="1" ht="12.75"/>
    <row r="682" s="217" customFormat="1" ht="12.75"/>
    <row r="683" s="217" customFormat="1" ht="12.75"/>
    <row r="684" s="217" customFormat="1" ht="12.75"/>
    <row r="685" s="217" customFormat="1" ht="12.75"/>
    <row r="686" s="217" customFormat="1" ht="12.75"/>
    <row r="687" s="217" customFormat="1" ht="12.75"/>
    <row r="688" s="217" customFormat="1" ht="12.75"/>
    <row r="689" s="217" customFormat="1" ht="12.75"/>
    <row r="690" s="217" customFormat="1" ht="12.75"/>
    <row r="691" s="217" customFormat="1" ht="12.75"/>
    <row r="692" s="217" customFormat="1" ht="12.75"/>
    <row r="693" s="217" customFormat="1" ht="12.75"/>
    <row r="694" s="217" customFormat="1" ht="12.75"/>
    <row r="695" s="217" customFormat="1" ht="12.75"/>
    <row r="696" s="217" customFormat="1" ht="12.75"/>
    <row r="697" s="217" customFormat="1" ht="12.75"/>
    <row r="698" s="217" customFormat="1" ht="12.75"/>
    <row r="699" s="217" customFormat="1" ht="12.75"/>
    <row r="700" s="217" customFormat="1" ht="12.75"/>
    <row r="701" s="217" customFormat="1" ht="12.75"/>
    <row r="702" s="217" customFormat="1" ht="12.75"/>
    <row r="703" s="217" customFormat="1" ht="12.75"/>
    <row r="704" s="217" customFormat="1" ht="12.75"/>
    <row r="705" s="217" customFormat="1" ht="12.75"/>
    <row r="706" s="217" customFormat="1" ht="12.75"/>
    <row r="707" s="217" customFormat="1" ht="12.75"/>
    <row r="708" s="217" customFormat="1" ht="12.75"/>
    <row r="709" s="217" customFormat="1" ht="12.75"/>
    <row r="710" s="217" customFormat="1" ht="12.75"/>
    <row r="711" s="217" customFormat="1" ht="12.75"/>
    <row r="712" s="217" customFormat="1" ht="12.75"/>
    <row r="713" s="217" customFormat="1" ht="12.75"/>
    <row r="714" s="217" customFormat="1" ht="12.75"/>
    <row r="715" s="217" customFormat="1" ht="12.75"/>
    <row r="716" s="217" customFormat="1" ht="12.75"/>
    <row r="717" s="217" customFormat="1" ht="12.75"/>
    <row r="718" s="217" customFormat="1" ht="12.75"/>
    <row r="719" s="217" customFormat="1" ht="12.75"/>
    <row r="720" s="217" customFormat="1" ht="12.75"/>
    <row r="721" s="217" customFormat="1" ht="12.75"/>
    <row r="722" s="217" customFormat="1" ht="12.75"/>
    <row r="723" s="217" customFormat="1" ht="12.75"/>
    <row r="724" s="217" customFormat="1" ht="12.75"/>
    <row r="725" s="217" customFormat="1" ht="12.75"/>
    <row r="726" s="217" customFormat="1" ht="12.75"/>
    <row r="727" s="217" customFormat="1" ht="12.75"/>
    <row r="728" s="217" customFormat="1" ht="12.75"/>
    <row r="729" s="217" customFormat="1" ht="12.75"/>
    <row r="730" s="217" customFormat="1" ht="12.75"/>
    <row r="731" s="217" customFormat="1" ht="12.75"/>
    <row r="732" s="217" customFormat="1" ht="12.75"/>
    <row r="733" s="217" customFormat="1" ht="12.75"/>
    <row r="734" s="217" customFormat="1" ht="12.75"/>
    <row r="735" s="217" customFormat="1" ht="12.75"/>
    <row r="736" s="217" customFormat="1" ht="12.75"/>
    <row r="737" s="217" customFormat="1" ht="12.75"/>
    <row r="738" s="217" customFormat="1" ht="12.75"/>
    <row r="739" s="217" customFormat="1" ht="12.75"/>
    <row r="740" s="217" customFormat="1" ht="12.75"/>
    <row r="741" s="217" customFormat="1" ht="12.75"/>
    <row r="742" s="217" customFormat="1" ht="12.75"/>
    <row r="743" s="217" customFormat="1" ht="12.75"/>
    <row r="744" s="217" customFormat="1" ht="12.75"/>
    <row r="745" s="217" customFormat="1" ht="12.75"/>
    <row r="746" s="217" customFormat="1" ht="12.75"/>
    <row r="747" s="217" customFormat="1" ht="12.75"/>
    <row r="748" s="217" customFormat="1" ht="12.75"/>
    <row r="749" s="217" customFormat="1" ht="12.75"/>
    <row r="750" s="217" customFormat="1" ht="12.75"/>
    <row r="751" s="217" customFormat="1" ht="12.75"/>
    <row r="752" s="217" customFormat="1" ht="12.75"/>
    <row r="753" s="217" customFormat="1" ht="12.75"/>
    <row r="754" s="217" customFormat="1" ht="12.75"/>
    <row r="755" s="217" customFormat="1" ht="12.75"/>
    <row r="756" s="217" customFormat="1" ht="12.75"/>
    <row r="757" s="217" customFormat="1" ht="12.75"/>
    <row r="758" s="217" customFormat="1" ht="12.75"/>
    <row r="759" s="217" customFormat="1" ht="12.75"/>
    <row r="760" s="217" customFormat="1" ht="12.75"/>
    <row r="761" s="217" customFormat="1" ht="12.75"/>
    <row r="762" s="217" customFormat="1" ht="12.75"/>
    <row r="763" s="217" customFormat="1" ht="12.75"/>
    <row r="764" s="217" customFormat="1" ht="12.75"/>
    <row r="765" s="217" customFormat="1" ht="12.75"/>
    <row r="766" s="217" customFormat="1" ht="12.75"/>
    <row r="767" s="217" customFormat="1" ht="12.75"/>
    <row r="768" s="217" customFormat="1" ht="12.75"/>
    <row r="769" s="217" customFormat="1" ht="12.75"/>
    <row r="770" s="217" customFormat="1" ht="12.75"/>
    <row r="771" s="217" customFormat="1" ht="12.75"/>
    <row r="772" s="217" customFormat="1" ht="12.75"/>
    <row r="773" s="217" customFormat="1" ht="12.75"/>
    <row r="774" s="217" customFormat="1" ht="12.75"/>
    <row r="775" s="217" customFormat="1" ht="12.75"/>
    <row r="776" s="217" customFormat="1" ht="12.75"/>
    <row r="777" s="217" customFormat="1" ht="12.75"/>
    <row r="778" s="217" customFormat="1" ht="12.75"/>
    <row r="779" s="217" customFormat="1" ht="12.75"/>
    <row r="780" s="217" customFormat="1" ht="12.75"/>
    <row r="781" s="217" customFormat="1" ht="12.75"/>
    <row r="782" s="217" customFormat="1" ht="12.75"/>
    <row r="783" s="217" customFormat="1" ht="12.75"/>
    <row r="784" s="217" customFormat="1" ht="12.75"/>
    <row r="785" s="217" customFormat="1" ht="12.75"/>
    <row r="786" s="217" customFormat="1" ht="12.75"/>
    <row r="787" s="217" customFormat="1" ht="12.75"/>
    <row r="788" s="217" customFormat="1" ht="12.75"/>
    <row r="789" s="217" customFormat="1" ht="12.75"/>
    <row r="790" s="217" customFormat="1" ht="12.75"/>
    <row r="791" s="217" customFormat="1" ht="12.75"/>
    <row r="792" s="217" customFormat="1" ht="12.75"/>
    <row r="793" s="217" customFormat="1" ht="12.75"/>
    <row r="794" s="217" customFormat="1" ht="12.75"/>
    <row r="795" s="217" customFormat="1" ht="12.75"/>
    <row r="796" s="217" customFormat="1" ht="12.75"/>
    <row r="797" s="217" customFormat="1" ht="12.75"/>
    <row r="798" s="217" customFormat="1" ht="12.75"/>
    <row r="799" s="217" customFormat="1" ht="12.75"/>
    <row r="800" s="217" customFormat="1" ht="12.75"/>
    <row r="801" s="217" customFormat="1" ht="12.75"/>
    <row r="802" s="217" customFormat="1" ht="12.75"/>
    <row r="803" s="217" customFormat="1" ht="12.75"/>
    <row r="804" s="217" customFormat="1" ht="12.75"/>
    <row r="805" s="217" customFormat="1" ht="12.75"/>
    <row r="806" s="217" customFormat="1" ht="12.75"/>
    <row r="807" s="217" customFormat="1" ht="12.75"/>
    <row r="808" s="217" customFormat="1" ht="12.75"/>
    <row r="809" s="217" customFormat="1" ht="12.75"/>
    <row r="810" s="217" customFormat="1" ht="12.75"/>
    <row r="811" s="217" customFormat="1" ht="12.75"/>
    <row r="812" s="217" customFormat="1" ht="12.75"/>
    <row r="813" s="217" customFormat="1" ht="12.75"/>
    <row r="814" s="217" customFormat="1" ht="12.75"/>
    <row r="815" s="217" customFormat="1" ht="12.75"/>
    <row r="816" s="217" customFormat="1" ht="12.75"/>
    <row r="817" s="217" customFormat="1" ht="12.75"/>
    <row r="818" s="217" customFormat="1" ht="12.75"/>
    <row r="819" s="217" customFormat="1" ht="12.75"/>
    <row r="820" s="217" customFormat="1" ht="12.75"/>
    <row r="821" s="217" customFormat="1" ht="12.75"/>
    <row r="822" s="217" customFormat="1" ht="12.75"/>
    <row r="823" s="217" customFormat="1" ht="12.75"/>
    <row r="824" s="217" customFormat="1" ht="12.75"/>
    <row r="825" s="217" customFormat="1" ht="12.75"/>
    <row r="826" s="217" customFormat="1" ht="12.75"/>
    <row r="827" s="217" customFormat="1" ht="12.75"/>
    <row r="828" s="217" customFormat="1" ht="12.75"/>
    <row r="829" s="217" customFormat="1" ht="12.75"/>
    <row r="830" s="217" customFormat="1" ht="12.75"/>
    <row r="831" s="217" customFormat="1" ht="12.75"/>
    <row r="832" s="217" customFormat="1" ht="12.75"/>
    <row r="833" s="217" customFormat="1" ht="12.75"/>
    <row r="834" s="217" customFormat="1" ht="12.75"/>
    <row r="835" s="217" customFormat="1" ht="12.75"/>
    <row r="836" s="217" customFormat="1" ht="12.75"/>
    <row r="837" s="217" customFormat="1" ht="12.75"/>
    <row r="838" s="217" customFormat="1" ht="12.75"/>
    <row r="839" s="217" customFormat="1" ht="12.75"/>
    <row r="840" s="217" customFormat="1" ht="12.75"/>
    <row r="841" s="217" customFormat="1" ht="12.75"/>
    <row r="842" s="217" customFormat="1" ht="12.75"/>
    <row r="843" s="217" customFormat="1" ht="12.75"/>
    <row r="844" s="217" customFormat="1" ht="12.75"/>
    <row r="845" s="217" customFormat="1" ht="12.75"/>
    <row r="846" s="217" customFormat="1" ht="12.75"/>
    <row r="847" s="217" customFormat="1" ht="12.75"/>
    <row r="848" s="217" customFormat="1" ht="12.75"/>
    <row r="849" s="217" customFormat="1" ht="12.75"/>
    <row r="850" s="217" customFormat="1" ht="12.75"/>
    <row r="851" s="217" customFormat="1" ht="12.75"/>
    <row r="852" s="217" customFormat="1" ht="12.75"/>
    <row r="853" s="217" customFormat="1" ht="12.75"/>
    <row r="854" s="217" customFormat="1" ht="12.75"/>
    <row r="855" s="217" customFormat="1" ht="12.75"/>
    <row r="856" s="217" customFormat="1" ht="12.75"/>
    <row r="857" s="217" customFormat="1" ht="12.75"/>
    <row r="858" s="217" customFormat="1" ht="12.75"/>
    <row r="859" s="217" customFormat="1" ht="12.75"/>
    <row r="860" s="217" customFormat="1" ht="12.75"/>
    <row r="861" s="217" customFormat="1" ht="12.75"/>
    <row r="862" s="217" customFormat="1" ht="12.75"/>
    <row r="863" s="217" customFormat="1" ht="12.75"/>
    <row r="864" s="217" customFormat="1" ht="12.75"/>
    <row r="865" s="217" customFormat="1" ht="12.75"/>
    <row r="866" s="217" customFormat="1" ht="12.75"/>
    <row r="867" s="217" customFormat="1" ht="12.75"/>
    <row r="868" s="217" customFormat="1" ht="12.75"/>
    <row r="869" s="217" customFormat="1" ht="12.75"/>
  </sheetData>
  <sheetProtection/>
  <mergeCells count="5">
    <mergeCell ref="N4:Q4"/>
    <mergeCell ref="C3:L3"/>
    <mergeCell ref="M3:T3"/>
    <mergeCell ref="A1:U1"/>
    <mergeCell ref="A2:U2"/>
  </mergeCells>
  <printOptions/>
  <pageMargins left="0.39" right="0.17" top="0.39" bottom="0.25" header="0.25" footer="0.18"/>
  <pageSetup horizontalDpi="600" verticalDpi="600" orientation="landscape" paperSize="9" r:id="rId1"/>
  <headerFooter alignWithMargins="0">
    <oddHeader>&amp;R&amp;Z&amp;F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79"/>
  <sheetViews>
    <sheetView zoomScale="75" zoomScaleNormal="75" zoomScalePageLayoutView="0" workbookViewId="0" topLeftCell="A1">
      <pane xSplit="2" ySplit="3" topLeftCell="C5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92" sqref="D192"/>
    </sheetView>
  </sheetViews>
  <sheetFormatPr defaultColWidth="9.140625" defaultRowHeight="12.75"/>
  <cols>
    <col min="1" max="1" width="7.00390625" style="0" customWidth="1"/>
    <col min="2" max="2" width="42.28125" style="0" bestFit="1" customWidth="1"/>
    <col min="3" max="6" width="10.140625" style="0" bestFit="1" customWidth="1"/>
    <col min="7" max="7" width="11.28125" style="0" bestFit="1" customWidth="1"/>
    <col min="8" max="8" width="10.421875" style="0" bestFit="1" customWidth="1"/>
    <col min="9" max="11" width="10.28125" style="0" bestFit="1" customWidth="1"/>
    <col min="12" max="12" width="11.28125" style="0" bestFit="1" customWidth="1"/>
    <col min="13" max="14" width="10.28125" style="0" bestFit="1" customWidth="1"/>
    <col min="15" max="15" width="15.140625" style="0" customWidth="1"/>
    <col min="16" max="18" width="10.140625" style="0" bestFit="1" customWidth="1"/>
  </cols>
  <sheetData>
    <row r="1" spans="1:15" s="274" customFormat="1" ht="29.25">
      <c r="A1" s="292" t="s">
        <v>485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pans="1:15" s="274" customFormat="1" ht="29.25">
      <c r="A2" s="293" t="s">
        <v>495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</row>
    <row r="3" spans="1:15" s="1" customFormat="1" ht="23.25" customHeight="1">
      <c r="A3" s="259" t="s">
        <v>0</v>
      </c>
      <c r="B3" s="259" t="s">
        <v>1</v>
      </c>
      <c r="C3" s="259" t="s">
        <v>183</v>
      </c>
      <c r="D3" s="259" t="s">
        <v>184</v>
      </c>
      <c r="E3" s="259" t="s">
        <v>185</v>
      </c>
      <c r="F3" s="259" t="s">
        <v>186</v>
      </c>
      <c r="G3" s="259" t="s">
        <v>187</v>
      </c>
      <c r="H3" s="259" t="s">
        <v>188</v>
      </c>
      <c r="I3" s="259" t="s">
        <v>189</v>
      </c>
      <c r="J3" s="259" t="s">
        <v>190</v>
      </c>
      <c r="K3" s="259" t="s">
        <v>191</v>
      </c>
      <c r="L3" s="259" t="s">
        <v>192</v>
      </c>
      <c r="M3" s="259" t="s">
        <v>193</v>
      </c>
      <c r="N3" s="259" t="s">
        <v>194</v>
      </c>
      <c r="O3" s="259" t="s">
        <v>492</v>
      </c>
    </row>
    <row r="4" spans="1:15" s="1" customFormat="1" ht="23.25" customHeight="1">
      <c r="A4" s="225">
        <v>1</v>
      </c>
      <c r="B4" s="226" t="s">
        <v>223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43">
        <f>SUM(C4:N4)</f>
        <v>0</v>
      </c>
    </row>
    <row r="5" spans="1:15" s="1" customFormat="1" ht="23.25" customHeight="1">
      <c r="A5" s="225">
        <v>2</v>
      </c>
      <c r="B5" s="226" t="s">
        <v>224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43">
        <f aca="true" t="shared" si="0" ref="O5:O69">SUM(C5:N5)</f>
        <v>0</v>
      </c>
    </row>
    <row r="6" spans="1:15" s="1" customFormat="1" ht="23.25" customHeight="1">
      <c r="A6" s="225">
        <v>3</v>
      </c>
      <c r="B6" s="226" t="s">
        <v>225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43">
        <f t="shared" si="0"/>
        <v>0</v>
      </c>
    </row>
    <row r="7" spans="1:15" s="1" customFormat="1" ht="23.25" customHeight="1">
      <c r="A7" s="225">
        <v>4</v>
      </c>
      <c r="B7" s="226" t="s">
        <v>226</v>
      </c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43">
        <f t="shared" si="0"/>
        <v>0</v>
      </c>
    </row>
    <row r="8" spans="1:15" s="1" customFormat="1" ht="23.25" customHeight="1">
      <c r="A8" s="225">
        <v>5</v>
      </c>
      <c r="B8" s="226" t="s">
        <v>227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43">
        <f t="shared" si="0"/>
        <v>0</v>
      </c>
    </row>
    <row r="9" spans="1:15" s="1" customFormat="1" ht="23.25" customHeight="1">
      <c r="A9" s="225">
        <v>6</v>
      </c>
      <c r="B9" s="226" t="s">
        <v>228</v>
      </c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43">
        <f t="shared" si="0"/>
        <v>0</v>
      </c>
    </row>
    <row r="10" spans="1:15" s="1" customFormat="1" ht="23.25" customHeight="1">
      <c r="A10" s="225">
        <v>7</v>
      </c>
      <c r="B10" s="226" t="s">
        <v>229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43">
        <f t="shared" si="0"/>
        <v>0</v>
      </c>
    </row>
    <row r="11" spans="1:15" s="1" customFormat="1" ht="23.25" customHeight="1">
      <c r="A11" s="225">
        <v>8</v>
      </c>
      <c r="B11" s="226" t="s">
        <v>230</v>
      </c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43">
        <f t="shared" si="0"/>
        <v>0</v>
      </c>
    </row>
    <row r="12" spans="1:15" s="1" customFormat="1" ht="23.25" customHeight="1">
      <c r="A12" s="225">
        <v>9</v>
      </c>
      <c r="B12" s="226" t="s">
        <v>231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43">
        <f t="shared" si="0"/>
        <v>0</v>
      </c>
    </row>
    <row r="13" spans="1:15" s="1" customFormat="1" ht="23.25" customHeight="1">
      <c r="A13" s="225">
        <v>10</v>
      </c>
      <c r="B13" s="226" t="s">
        <v>232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43">
        <f t="shared" si="0"/>
        <v>0</v>
      </c>
    </row>
    <row r="14" spans="1:15" s="1" customFormat="1" ht="23.25" customHeight="1">
      <c r="A14" s="225">
        <v>11</v>
      </c>
      <c r="B14" s="226" t="s">
        <v>233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43">
        <f t="shared" si="0"/>
        <v>0</v>
      </c>
    </row>
    <row r="15" spans="1:15" s="1" customFormat="1" ht="23.25" customHeight="1">
      <c r="A15" s="225">
        <v>12</v>
      </c>
      <c r="B15" s="226" t="s">
        <v>234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43">
        <f t="shared" si="0"/>
        <v>0</v>
      </c>
    </row>
    <row r="16" spans="1:15" s="1" customFormat="1" ht="23.25" customHeight="1">
      <c r="A16" s="225">
        <v>13</v>
      </c>
      <c r="B16" s="226" t="s">
        <v>235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43">
        <f t="shared" si="0"/>
        <v>0</v>
      </c>
    </row>
    <row r="17" spans="1:15" s="1" customFormat="1" ht="23.25" customHeight="1">
      <c r="A17" s="225">
        <v>14</v>
      </c>
      <c r="B17" s="226" t="s">
        <v>236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43">
        <f t="shared" si="0"/>
        <v>0</v>
      </c>
    </row>
    <row r="18" spans="1:15" s="1" customFormat="1" ht="23.25" customHeight="1">
      <c r="A18" s="225">
        <v>15</v>
      </c>
      <c r="B18" s="226" t="s">
        <v>237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43">
        <f t="shared" si="0"/>
        <v>0</v>
      </c>
    </row>
    <row r="19" spans="1:15" s="1" customFormat="1" ht="23.25" customHeight="1">
      <c r="A19" s="225">
        <v>16</v>
      </c>
      <c r="B19" s="226" t="s">
        <v>238</v>
      </c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43">
        <f t="shared" si="0"/>
        <v>0</v>
      </c>
    </row>
    <row r="20" spans="1:15" s="1" customFormat="1" ht="23.25" customHeight="1">
      <c r="A20" s="225">
        <v>17</v>
      </c>
      <c r="B20" s="226" t="s">
        <v>239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43">
        <f t="shared" si="0"/>
        <v>0</v>
      </c>
    </row>
    <row r="21" spans="1:15" s="1" customFormat="1" ht="23.25" customHeight="1">
      <c r="A21" s="225">
        <v>18</v>
      </c>
      <c r="B21" s="226" t="s">
        <v>240</v>
      </c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43">
        <f t="shared" si="0"/>
        <v>0</v>
      </c>
    </row>
    <row r="22" spans="1:15" s="1" customFormat="1" ht="23.25" customHeight="1">
      <c r="A22" s="225">
        <v>19</v>
      </c>
      <c r="B22" s="226" t="s">
        <v>241</v>
      </c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43">
        <f t="shared" si="0"/>
        <v>0</v>
      </c>
    </row>
    <row r="23" spans="1:15" s="1" customFormat="1" ht="23.25" customHeight="1">
      <c r="A23" s="225">
        <v>20</v>
      </c>
      <c r="B23" s="226" t="s">
        <v>242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43">
        <f t="shared" si="0"/>
        <v>0</v>
      </c>
    </row>
    <row r="24" spans="1:15" s="1" customFormat="1" ht="23.25" customHeight="1">
      <c r="A24" s="225">
        <v>21</v>
      </c>
      <c r="B24" s="226" t="s">
        <v>243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43">
        <f t="shared" si="0"/>
        <v>0</v>
      </c>
    </row>
    <row r="25" spans="1:15" s="1" customFormat="1" ht="23.25" customHeight="1">
      <c r="A25" s="225">
        <v>22</v>
      </c>
      <c r="B25" s="226" t="s">
        <v>244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43">
        <f t="shared" si="0"/>
        <v>0</v>
      </c>
    </row>
    <row r="26" spans="1:15" s="1" customFormat="1" ht="23.25" customHeight="1">
      <c r="A26" s="225">
        <v>23</v>
      </c>
      <c r="B26" s="226" t="s">
        <v>245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43">
        <f t="shared" si="0"/>
        <v>0</v>
      </c>
    </row>
    <row r="27" spans="1:15" s="1" customFormat="1" ht="23.25" customHeight="1">
      <c r="A27" s="225">
        <v>24</v>
      </c>
      <c r="B27" s="226" t="s">
        <v>246</v>
      </c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43">
        <f t="shared" si="0"/>
        <v>0</v>
      </c>
    </row>
    <row r="28" spans="1:15" s="1" customFormat="1" ht="23.25" customHeight="1">
      <c r="A28" s="225">
        <v>25</v>
      </c>
      <c r="B28" s="226" t="s">
        <v>247</v>
      </c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43">
        <f t="shared" si="0"/>
        <v>0</v>
      </c>
    </row>
    <row r="29" spans="1:15" s="1" customFormat="1" ht="23.25" customHeight="1">
      <c r="A29" s="225">
        <v>26</v>
      </c>
      <c r="B29" s="226" t="s">
        <v>248</v>
      </c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43">
        <f t="shared" si="0"/>
        <v>0</v>
      </c>
    </row>
    <row r="30" spans="1:15" s="1" customFormat="1" ht="23.25" customHeight="1">
      <c r="A30" s="225">
        <v>27</v>
      </c>
      <c r="B30" s="226" t="s">
        <v>249</v>
      </c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43">
        <f t="shared" si="0"/>
        <v>0</v>
      </c>
    </row>
    <row r="31" spans="1:15" s="1" customFormat="1" ht="23.25" customHeight="1">
      <c r="A31" s="225">
        <v>28</v>
      </c>
      <c r="B31" s="226" t="s">
        <v>250</v>
      </c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43">
        <f t="shared" si="0"/>
        <v>0</v>
      </c>
    </row>
    <row r="32" spans="1:15" s="1" customFormat="1" ht="23.25" customHeight="1">
      <c r="A32" s="225">
        <v>29</v>
      </c>
      <c r="B32" s="226" t="s">
        <v>251</v>
      </c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43">
        <f t="shared" si="0"/>
        <v>0</v>
      </c>
    </row>
    <row r="33" spans="1:15" s="1" customFormat="1" ht="23.25" customHeight="1">
      <c r="A33" s="225">
        <v>30</v>
      </c>
      <c r="B33" s="226" t="s">
        <v>252</v>
      </c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43">
        <f t="shared" si="0"/>
        <v>0</v>
      </c>
    </row>
    <row r="34" spans="1:15" s="1" customFormat="1" ht="23.25" customHeight="1">
      <c r="A34" s="225">
        <v>31</v>
      </c>
      <c r="B34" s="226" t="s">
        <v>253</v>
      </c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43">
        <f t="shared" si="0"/>
        <v>0</v>
      </c>
    </row>
    <row r="35" spans="1:15" s="1" customFormat="1" ht="23.25" customHeight="1">
      <c r="A35" s="225">
        <v>32</v>
      </c>
      <c r="B35" s="226" t="s">
        <v>254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43">
        <f t="shared" si="0"/>
        <v>0</v>
      </c>
    </row>
    <row r="36" spans="1:15" s="1" customFormat="1" ht="23.25" customHeight="1">
      <c r="A36" s="225">
        <v>33</v>
      </c>
      <c r="B36" s="226" t="s">
        <v>255</v>
      </c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43">
        <f t="shared" si="0"/>
        <v>0</v>
      </c>
    </row>
    <row r="37" spans="1:15" s="1" customFormat="1" ht="23.25" customHeight="1">
      <c r="A37" s="225">
        <v>34</v>
      </c>
      <c r="B37" s="226" t="s">
        <v>256</v>
      </c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43">
        <f t="shared" si="0"/>
        <v>0</v>
      </c>
    </row>
    <row r="38" spans="1:15" s="1" customFormat="1" ht="23.25" customHeight="1">
      <c r="A38" s="225">
        <v>35</v>
      </c>
      <c r="B38" s="226" t="s">
        <v>257</v>
      </c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43">
        <f t="shared" si="0"/>
        <v>0</v>
      </c>
    </row>
    <row r="39" spans="1:15" s="1" customFormat="1" ht="23.25" customHeight="1">
      <c r="A39" s="225">
        <v>36</v>
      </c>
      <c r="B39" s="226" t="s">
        <v>258</v>
      </c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43">
        <f t="shared" si="0"/>
        <v>0</v>
      </c>
    </row>
    <row r="40" spans="1:15" s="1" customFormat="1" ht="23.25" customHeight="1">
      <c r="A40" s="243"/>
      <c r="B40" s="244"/>
      <c r="C40" s="243">
        <f>SUM(C4:C39)</f>
        <v>0</v>
      </c>
      <c r="D40" s="243">
        <f aca="true" t="shared" si="1" ref="D40:O40">SUM(D4:D39)</f>
        <v>0</v>
      </c>
      <c r="E40" s="243">
        <f t="shared" si="1"/>
        <v>0</v>
      </c>
      <c r="F40" s="243">
        <f t="shared" si="1"/>
        <v>0</v>
      </c>
      <c r="G40" s="243">
        <f t="shared" si="1"/>
        <v>0</v>
      </c>
      <c r="H40" s="243">
        <f t="shared" si="1"/>
        <v>0</v>
      </c>
      <c r="I40" s="243">
        <f t="shared" si="1"/>
        <v>0</v>
      </c>
      <c r="J40" s="243">
        <f t="shared" si="1"/>
        <v>0</v>
      </c>
      <c r="K40" s="243">
        <f t="shared" si="1"/>
        <v>0</v>
      </c>
      <c r="L40" s="243">
        <f t="shared" si="1"/>
        <v>0</v>
      </c>
      <c r="M40" s="243">
        <f t="shared" si="1"/>
        <v>0</v>
      </c>
      <c r="N40" s="243">
        <f t="shared" si="1"/>
        <v>0</v>
      </c>
      <c r="O40" s="243">
        <f t="shared" si="1"/>
        <v>0</v>
      </c>
    </row>
    <row r="41" spans="1:15" s="1" customFormat="1" ht="23.25" customHeight="1">
      <c r="A41" s="225">
        <v>37</v>
      </c>
      <c r="B41" s="226" t="s">
        <v>259</v>
      </c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43">
        <f t="shared" si="0"/>
        <v>0</v>
      </c>
    </row>
    <row r="42" spans="1:15" s="1" customFormat="1" ht="23.25" customHeight="1">
      <c r="A42" s="225">
        <v>38</v>
      </c>
      <c r="B42" s="226" t="s">
        <v>260</v>
      </c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43">
        <f t="shared" si="0"/>
        <v>0</v>
      </c>
    </row>
    <row r="43" spans="1:15" s="1" customFormat="1" ht="23.25" customHeight="1">
      <c r="A43" s="225">
        <v>39</v>
      </c>
      <c r="B43" s="226" t="s">
        <v>261</v>
      </c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43">
        <f t="shared" si="0"/>
        <v>0</v>
      </c>
    </row>
    <row r="44" spans="1:15" s="1" customFormat="1" ht="23.25" customHeight="1">
      <c r="A44" s="225">
        <v>40</v>
      </c>
      <c r="B44" s="226" t="s">
        <v>262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43">
        <f t="shared" si="0"/>
        <v>0</v>
      </c>
    </row>
    <row r="45" spans="1:15" s="1" customFormat="1" ht="23.25" customHeight="1">
      <c r="A45" s="225">
        <v>41</v>
      </c>
      <c r="B45" s="226" t="s">
        <v>263</v>
      </c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43">
        <f t="shared" si="0"/>
        <v>0</v>
      </c>
    </row>
    <row r="46" spans="1:15" s="1" customFormat="1" ht="23.25" customHeight="1">
      <c r="A46" s="225">
        <v>42</v>
      </c>
      <c r="B46" s="226" t="s">
        <v>264</v>
      </c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43">
        <f t="shared" si="0"/>
        <v>0</v>
      </c>
    </row>
    <row r="47" spans="1:15" s="1" customFormat="1" ht="23.25" customHeight="1">
      <c r="A47" s="225">
        <v>43</v>
      </c>
      <c r="B47" s="226" t="s">
        <v>265</v>
      </c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43">
        <f t="shared" si="0"/>
        <v>0</v>
      </c>
    </row>
    <row r="48" spans="1:15" s="1" customFormat="1" ht="23.25" customHeight="1">
      <c r="A48" s="225">
        <v>44</v>
      </c>
      <c r="B48" s="226" t="s">
        <v>266</v>
      </c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43">
        <f t="shared" si="0"/>
        <v>0</v>
      </c>
    </row>
    <row r="49" spans="1:15" s="1" customFormat="1" ht="23.25" customHeight="1">
      <c r="A49" s="225">
        <v>45</v>
      </c>
      <c r="B49" s="226" t="s">
        <v>267</v>
      </c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43">
        <f t="shared" si="0"/>
        <v>0</v>
      </c>
    </row>
    <row r="50" spans="1:15" s="1" customFormat="1" ht="23.25" customHeight="1">
      <c r="A50" s="225">
        <v>46</v>
      </c>
      <c r="B50" s="226" t="s">
        <v>268</v>
      </c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43">
        <f t="shared" si="0"/>
        <v>0</v>
      </c>
    </row>
    <row r="51" spans="1:15" s="1" customFormat="1" ht="23.25" customHeight="1">
      <c r="A51" s="225">
        <v>47</v>
      </c>
      <c r="B51" s="226" t="s">
        <v>269</v>
      </c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43">
        <f t="shared" si="0"/>
        <v>0</v>
      </c>
    </row>
    <row r="52" spans="1:15" s="1" customFormat="1" ht="23.25" customHeight="1">
      <c r="A52" s="225">
        <v>48</v>
      </c>
      <c r="B52" s="226" t="s">
        <v>270</v>
      </c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43">
        <f t="shared" si="0"/>
        <v>0</v>
      </c>
    </row>
    <row r="53" spans="1:15" s="1" customFormat="1" ht="23.25" customHeight="1">
      <c r="A53" s="225">
        <v>49</v>
      </c>
      <c r="B53" s="226" t="s">
        <v>271</v>
      </c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43">
        <f t="shared" si="0"/>
        <v>0</v>
      </c>
    </row>
    <row r="54" spans="1:15" s="1" customFormat="1" ht="23.25" customHeight="1">
      <c r="A54" s="225">
        <v>50</v>
      </c>
      <c r="B54" s="226" t="s">
        <v>272</v>
      </c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43">
        <f t="shared" si="0"/>
        <v>0</v>
      </c>
    </row>
    <row r="55" spans="1:15" s="1" customFormat="1" ht="23.25" customHeight="1">
      <c r="A55" s="243"/>
      <c r="B55" s="244"/>
      <c r="C55" s="243">
        <f>SUM(C41:C54)</f>
        <v>0</v>
      </c>
      <c r="D55" s="243">
        <f aca="true" t="shared" si="2" ref="D55:O55">SUM(D41:D54)</f>
        <v>0</v>
      </c>
      <c r="E55" s="243">
        <f t="shared" si="2"/>
        <v>0</v>
      </c>
      <c r="F55" s="243">
        <f t="shared" si="2"/>
        <v>0</v>
      </c>
      <c r="G55" s="243">
        <f t="shared" si="2"/>
        <v>0</v>
      </c>
      <c r="H55" s="243">
        <f t="shared" si="2"/>
        <v>0</v>
      </c>
      <c r="I55" s="243">
        <f t="shared" si="2"/>
        <v>0</v>
      </c>
      <c r="J55" s="243">
        <f t="shared" si="2"/>
        <v>0</v>
      </c>
      <c r="K55" s="243">
        <f t="shared" si="2"/>
        <v>0</v>
      </c>
      <c r="L55" s="243">
        <f t="shared" si="2"/>
        <v>0</v>
      </c>
      <c r="M55" s="243">
        <f t="shared" si="2"/>
        <v>0</v>
      </c>
      <c r="N55" s="243">
        <f t="shared" si="2"/>
        <v>0</v>
      </c>
      <c r="O55" s="243">
        <f t="shared" si="2"/>
        <v>0</v>
      </c>
    </row>
    <row r="56" spans="1:15" s="1" customFormat="1" ht="23.25" customHeight="1">
      <c r="A56" s="225">
        <v>51</v>
      </c>
      <c r="B56" s="226" t="s">
        <v>273</v>
      </c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43">
        <f t="shared" si="0"/>
        <v>0</v>
      </c>
    </row>
    <row r="57" spans="1:15" s="1" customFormat="1" ht="23.25" customHeight="1">
      <c r="A57" s="225">
        <v>52</v>
      </c>
      <c r="B57" s="226" t="s">
        <v>274</v>
      </c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43">
        <f t="shared" si="0"/>
        <v>0</v>
      </c>
    </row>
    <row r="58" spans="1:15" s="1" customFormat="1" ht="23.25" customHeight="1">
      <c r="A58" s="225">
        <v>53</v>
      </c>
      <c r="B58" s="226" t="s">
        <v>275</v>
      </c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43">
        <f t="shared" si="0"/>
        <v>0</v>
      </c>
    </row>
    <row r="59" spans="1:15" s="1" customFormat="1" ht="23.25" customHeight="1">
      <c r="A59" s="225">
        <v>54</v>
      </c>
      <c r="B59" s="226" t="s">
        <v>276</v>
      </c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43">
        <f t="shared" si="0"/>
        <v>0</v>
      </c>
    </row>
    <row r="60" spans="1:15" s="1" customFormat="1" ht="23.25" customHeight="1">
      <c r="A60" s="225">
        <v>55</v>
      </c>
      <c r="B60" s="226" t="s">
        <v>277</v>
      </c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43">
        <f t="shared" si="0"/>
        <v>0</v>
      </c>
    </row>
    <row r="61" spans="1:15" s="1" customFormat="1" ht="23.25" customHeight="1">
      <c r="A61" s="225">
        <v>56</v>
      </c>
      <c r="B61" s="226" t="s">
        <v>278</v>
      </c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43">
        <f t="shared" si="0"/>
        <v>0</v>
      </c>
    </row>
    <row r="62" spans="1:15" s="1" customFormat="1" ht="23.25" customHeight="1">
      <c r="A62" s="225">
        <v>57</v>
      </c>
      <c r="B62" s="226" t="s">
        <v>279</v>
      </c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43">
        <f t="shared" si="0"/>
        <v>0</v>
      </c>
    </row>
    <row r="63" spans="1:15" s="1" customFormat="1" ht="23.25" customHeight="1">
      <c r="A63" s="225">
        <v>58</v>
      </c>
      <c r="B63" s="226" t="s">
        <v>280</v>
      </c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43">
        <f t="shared" si="0"/>
        <v>0</v>
      </c>
    </row>
    <row r="64" spans="1:15" s="1" customFormat="1" ht="23.25" customHeight="1">
      <c r="A64" s="225">
        <v>59</v>
      </c>
      <c r="B64" s="226" t="s">
        <v>281</v>
      </c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43">
        <f t="shared" si="0"/>
        <v>0</v>
      </c>
    </row>
    <row r="65" spans="1:15" s="1" customFormat="1" ht="23.25" customHeight="1">
      <c r="A65" s="225">
        <v>60</v>
      </c>
      <c r="B65" s="226" t="s">
        <v>282</v>
      </c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43">
        <f t="shared" si="0"/>
        <v>0</v>
      </c>
    </row>
    <row r="66" spans="1:15" s="1" customFormat="1" ht="23.25" customHeight="1">
      <c r="A66" s="225">
        <v>61</v>
      </c>
      <c r="B66" s="226" t="s">
        <v>283</v>
      </c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43">
        <f t="shared" si="0"/>
        <v>0</v>
      </c>
    </row>
    <row r="67" spans="1:15" s="1" customFormat="1" ht="23.25" customHeight="1">
      <c r="A67" s="225">
        <v>62</v>
      </c>
      <c r="B67" s="276" t="s">
        <v>284</v>
      </c>
      <c r="C67" s="225">
        <v>0</v>
      </c>
      <c r="D67" s="225">
        <v>11016.09</v>
      </c>
      <c r="E67" s="225">
        <v>0</v>
      </c>
      <c r="F67" s="225">
        <v>0</v>
      </c>
      <c r="G67" s="225">
        <v>7759.99</v>
      </c>
      <c r="H67" s="225">
        <v>0</v>
      </c>
      <c r="I67" s="225">
        <v>0</v>
      </c>
      <c r="J67" s="225">
        <v>11436.91</v>
      </c>
      <c r="K67" s="225">
        <v>0</v>
      </c>
      <c r="L67" s="225">
        <v>0</v>
      </c>
      <c r="M67" s="225">
        <v>8141.79</v>
      </c>
      <c r="N67" s="225">
        <v>0</v>
      </c>
      <c r="O67" s="243">
        <f t="shared" si="0"/>
        <v>38354.78</v>
      </c>
    </row>
    <row r="68" spans="1:15" s="1" customFormat="1" ht="23.25" customHeight="1">
      <c r="A68" s="225">
        <v>63</v>
      </c>
      <c r="B68" s="226" t="s">
        <v>285</v>
      </c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43">
        <f t="shared" si="0"/>
        <v>0</v>
      </c>
    </row>
    <row r="69" spans="1:15" s="1" customFormat="1" ht="23.25" customHeight="1">
      <c r="A69" s="225">
        <v>64</v>
      </c>
      <c r="B69" s="226" t="s">
        <v>286</v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43">
        <f t="shared" si="0"/>
        <v>0</v>
      </c>
    </row>
    <row r="70" spans="1:15" s="1" customFormat="1" ht="23.25" customHeight="1">
      <c r="A70" s="243"/>
      <c r="B70" s="244"/>
      <c r="C70" s="243">
        <f>SUM(C56:C69)</f>
        <v>0</v>
      </c>
      <c r="D70" s="243">
        <f aca="true" t="shared" si="3" ref="D70:O70">SUM(D56:D69)</f>
        <v>11016.09</v>
      </c>
      <c r="E70" s="243">
        <f t="shared" si="3"/>
        <v>0</v>
      </c>
      <c r="F70" s="243">
        <f t="shared" si="3"/>
        <v>0</v>
      </c>
      <c r="G70" s="243">
        <f t="shared" si="3"/>
        <v>7759.99</v>
      </c>
      <c r="H70" s="243">
        <f t="shared" si="3"/>
        <v>0</v>
      </c>
      <c r="I70" s="243">
        <f t="shared" si="3"/>
        <v>0</v>
      </c>
      <c r="J70" s="243">
        <f t="shared" si="3"/>
        <v>11436.91</v>
      </c>
      <c r="K70" s="243">
        <f t="shared" si="3"/>
        <v>0</v>
      </c>
      <c r="L70" s="243">
        <f t="shared" si="3"/>
        <v>0</v>
      </c>
      <c r="M70" s="243">
        <f t="shared" si="3"/>
        <v>8141.79</v>
      </c>
      <c r="N70" s="243">
        <f t="shared" si="3"/>
        <v>0</v>
      </c>
      <c r="O70" s="243">
        <f t="shared" si="3"/>
        <v>38354.78</v>
      </c>
    </row>
    <row r="71" spans="1:15" s="1" customFormat="1" ht="23.25" customHeight="1">
      <c r="A71" s="225">
        <v>65</v>
      </c>
      <c r="B71" s="226" t="s">
        <v>287</v>
      </c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43">
        <f aca="true" t="shared" si="4" ref="O71:O136">SUM(C71:N71)</f>
        <v>0</v>
      </c>
    </row>
    <row r="72" spans="1:15" s="1" customFormat="1" ht="23.25" customHeight="1">
      <c r="A72" s="225">
        <v>66</v>
      </c>
      <c r="B72" s="226" t="s">
        <v>288</v>
      </c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43">
        <f t="shared" si="4"/>
        <v>0</v>
      </c>
    </row>
    <row r="73" spans="1:15" s="1" customFormat="1" ht="23.25" customHeight="1">
      <c r="A73" s="225">
        <v>67</v>
      </c>
      <c r="B73" s="226" t="s">
        <v>289</v>
      </c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43">
        <f t="shared" si="4"/>
        <v>0</v>
      </c>
    </row>
    <row r="74" spans="1:15" s="1" customFormat="1" ht="23.25" customHeight="1">
      <c r="A74" s="225">
        <v>68</v>
      </c>
      <c r="B74" s="226" t="s">
        <v>290</v>
      </c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43">
        <f t="shared" si="4"/>
        <v>0</v>
      </c>
    </row>
    <row r="75" spans="1:15" s="1" customFormat="1" ht="23.25" customHeight="1">
      <c r="A75" s="225">
        <v>69</v>
      </c>
      <c r="B75" s="226" t="s">
        <v>291</v>
      </c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43">
        <f t="shared" si="4"/>
        <v>0</v>
      </c>
    </row>
    <row r="76" spans="1:15" s="1" customFormat="1" ht="23.25" customHeight="1">
      <c r="A76" s="225">
        <v>70</v>
      </c>
      <c r="B76" s="226" t="s">
        <v>292</v>
      </c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43">
        <f t="shared" si="4"/>
        <v>0</v>
      </c>
    </row>
    <row r="77" spans="1:15" s="1" customFormat="1" ht="23.25" customHeight="1">
      <c r="A77" s="225">
        <v>71</v>
      </c>
      <c r="B77" s="226" t="s">
        <v>293</v>
      </c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43">
        <f t="shared" si="4"/>
        <v>0</v>
      </c>
    </row>
    <row r="78" spans="1:15" s="1" customFormat="1" ht="23.25" customHeight="1">
      <c r="A78" s="225">
        <v>72</v>
      </c>
      <c r="B78" s="226" t="s">
        <v>294</v>
      </c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43">
        <f t="shared" si="4"/>
        <v>0</v>
      </c>
    </row>
    <row r="79" spans="1:15" s="1" customFormat="1" ht="23.25" customHeight="1">
      <c r="A79" s="225">
        <v>73</v>
      </c>
      <c r="B79" s="226" t="s">
        <v>295</v>
      </c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43">
        <f t="shared" si="4"/>
        <v>0</v>
      </c>
    </row>
    <row r="80" spans="1:15" s="1" customFormat="1" ht="23.25" customHeight="1">
      <c r="A80" s="225">
        <v>74</v>
      </c>
      <c r="B80" s="226" t="s">
        <v>296</v>
      </c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43">
        <f t="shared" si="4"/>
        <v>0</v>
      </c>
    </row>
    <row r="81" spans="1:15" s="1" customFormat="1" ht="23.25" customHeight="1">
      <c r="A81" s="225">
        <v>75</v>
      </c>
      <c r="B81" s="226" t="s">
        <v>297</v>
      </c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43">
        <f t="shared" si="4"/>
        <v>0</v>
      </c>
    </row>
    <row r="82" spans="1:15" s="1" customFormat="1" ht="23.25" customHeight="1">
      <c r="A82" s="225">
        <v>76</v>
      </c>
      <c r="B82" s="226" t="s">
        <v>298</v>
      </c>
      <c r="C82" s="225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43">
        <f t="shared" si="4"/>
        <v>0</v>
      </c>
    </row>
    <row r="83" spans="1:15" s="1" customFormat="1" ht="23.25" customHeight="1">
      <c r="A83" s="225">
        <v>77</v>
      </c>
      <c r="B83" s="226" t="s">
        <v>299</v>
      </c>
      <c r="C83" s="225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43">
        <f t="shared" si="4"/>
        <v>0</v>
      </c>
    </row>
    <row r="84" spans="1:15" s="1" customFormat="1" ht="23.25" customHeight="1">
      <c r="A84" s="225">
        <v>78</v>
      </c>
      <c r="B84" s="226" t="s">
        <v>300</v>
      </c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43">
        <f t="shared" si="4"/>
        <v>0</v>
      </c>
    </row>
    <row r="85" spans="1:15" s="1" customFormat="1" ht="23.25" customHeight="1">
      <c r="A85" s="225">
        <v>79</v>
      </c>
      <c r="B85" s="226" t="s">
        <v>301</v>
      </c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43">
        <f t="shared" si="4"/>
        <v>0</v>
      </c>
    </row>
    <row r="86" spans="1:15" s="1" customFormat="1" ht="23.25" customHeight="1">
      <c r="A86" s="225">
        <v>80</v>
      </c>
      <c r="B86" s="226" t="s">
        <v>302</v>
      </c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43">
        <f t="shared" si="4"/>
        <v>0</v>
      </c>
    </row>
    <row r="87" spans="1:15" s="1" customFormat="1" ht="23.25" customHeight="1">
      <c r="A87" s="225">
        <v>81</v>
      </c>
      <c r="B87" s="226" t="s">
        <v>303</v>
      </c>
      <c r="C87" s="225"/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43">
        <f t="shared" si="4"/>
        <v>0</v>
      </c>
    </row>
    <row r="88" spans="1:15" s="1" customFormat="1" ht="23.25" customHeight="1">
      <c r="A88" s="225">
        <v>82</v>
      </c>
      <c r="B88" s="226" t="s">
        <v>304</v>
      </c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43">
        <f t="shared" si="4"/>
        <v>0</v>
      </c>
    </row>
    <row r="89" spans="1:15" s="1" customFormat="1" ht="23.25" customHeight="1">
      <c r="A89" s="225">
        <v>83</v>
      </c>
      <c r="B89" s="226" t="s">
        <v>305</v>
      </c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43">
        <f t="shared" si="4"/>
        <v>0</v>
      </c>
    </row>
    <row r="90" spans="1:15" s="1" customFormat="1" ht="23.25" customHeight="1">
      <c r="A90" s="225">
        <v>84</v>
      </c>
      <c r="B90" s="226" t="s">
        <v>306</v>
      </c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43">
        <f t="shared" si="4"/>
        <v>0</v>
      </c>
    </row>
    <row r="91" spans="1:15" s="1" customFormat="1" ht="23.25" customHeight="1">
      <c r="A91" s="225">
        <v>85</v>
      </c>
      <c r="B91" s="226" t="s">
        <v>307</v>
      </c>
      <c r="C91" s="225"/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43">
        <f t="shared" si="4"/>
        <v>0</v>
      </c>
    </row>
    <row r="92" spans="1:15" s="1" customFormat="1" ht="23.25" customHeight="1">
      <c r="A92" s="225">
        <v>86</v>
      </c>
      <c r="B92" s="226" t="s">
        <v>308</v>
      </c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43">
        <f t="shared" si="4"/>
        <v>0</v>
      </c>
    </row>
    <row r="93" spans="1:15" s="1" customFormat="1" ht="23.25" customHeight="1">
      <c r="A93" s="225">
        <v>87</v>
      </c>
      <c r="B93" s="226" t="s">
        <v>309</v>
      </c>
      <c r="C93" s="225"/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43">
        <f t="shared" si="4"/>
        <v>0</v>
      </c>
    </row>
    <row r="94" spans="1:15" s="1" customFormat="1" ht="23.25" customHeight="1">
      <c r="A94" s="225">
        <v>88</v>
      </c>
      <c r="B94" s="226" t="s">
        <v>310</v>
      </c>
      <c r="C94" s="225"/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43">
        <f t="shared" si="4"/>
        <v>0</v>
      </c>
    </row>
    <row r="95" spans="1:15" s="1" customFormat="1" ht="23.25" customHeight="1">
      <c r="A95" s="225">
        <v>89</v>
      </c>
      <c r="B95" s="226" t="s">
        <v>311</v>
      </c>
      <c r="C95" s="225"/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43">
        <f t="shared" si="4"/>
        <v>0</v>
      </c>
    </row>
    <row r="96" spans="1:15" s="1" customFormat="1" ht="23.25" customHeight="1">
      <c r="A96" s="243"/>
      <c r="B96" s="244"/>
      <c r="C96" s="243">
        <f>SUM(C71:C95)</f>
        <v>0</v>
      </c>
      <c r="D96" s="243">
        <f aca="true" t="shared" si="5" ref="D96:O96">SUM(D71:D95)</f>
        <v>0</v>
      </c>
      <c r="E96" s="243">
        <f t="shared" si="5"/>
        <v>0</v>
      </c>
      <c r="F96" s="243">
        <f t="shared" si="5"/>
        <v>0</v>
      </c>
      <c r="G96" s="243">
        <f t="shared" si="5"/>
        <v>0</v>
      </c>
      <c r="H96" s="243">
        <f t="shared" si="5"/>
        <v>0</v>
      </c>
      <c r="I96" s="243">
        <f t="shared" si="5"/>
        <v>0</v>
      </c>
      <c r="J96" s="243">
        <f t="shared" si="5"/>
        <v>0</v>
      </c>
      <c r="K96" s="243">
        <f t="shared" si="5"/>
        <v>0</v>
      </c>
      <c r="L96" s="243">
        <f t="shared" si="5"/>
        <v>0</v>
      </c>
      <c r="M96" s="243">
        <f t="shared" si="5"/>
        <v>0</v>
      </c>
      <c r="N96" s="243">
        <f t="shared" si="5"/>
        <v>0</v>
      </c>
      <c r="O96" s="243">
        <f t="shared" si="5"/>
        <v>0</v>
      </c>
    </row>
    <row r="97" spans="1:15" s="1" customFormat="1" ht="23.25" customHeight="1">
      <c r="A97" s="225">
        <v>90</v>
      </c>
      <c r="B97" s="226" t="s">
        <v>312</v>
      </c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43">
        <f t="shared" si="4"/>
        <v>0</v>
      </c>
    </row>
    <row r="98" spans="1:15" s="1" customFormat="1" ht="23.25" customHeight="1">
      <c r="A98" s="225">
        <v>91</v>
      </c>
      <c r="B98" s="226" t="s">
        <v>313</v>
      </c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43">
        <f t="shared" si="4"/>
        <v>0</v>
      </c>
    </row>
    <row r="99" spans="1:15" s="1" customFormat="1" ht="23.25" customHeight="1">
      <c r="A99" s="225">
        <v>92</v>
      </c>
      <c r="B99" s="226" t="s">
        <v>314</v>
      </c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43">
        <f t="shared" si="4"/>
        <v>0</v>
      </c>
    </row>
    <row r="100" spans="1:15" s="1" customFormat="1" ht="23.25" customHeight="1">
      <c r="A100" s="225">
        <v>93</v>
      </c>
      <c r="B100" s="226" t="s">
        <v>315</v>
      </c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43">
        <f t="shared" si="4"/>
        <v>0</v>
      </c>
    </row>
    <row r="101" spans="1:15" s="1" customFormat="1" ht="23.25" customHeight="1">
      <c r="A101" s="225">
        <v>94</v>
      </c>
      <c r="B101" s="226" t="s">
        <v>316</v>
      </c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43">
        <f t="shared" si="4"/>
        <v>0</v>
      </c>
    </row>
    <row r="102" spans="1:15" s="1" customFormat="1" ht="23.25" customHeight="1">
      <c r="A102" s="225">
        <v>95</v>
      </c>
      <c r="B102" s="226" t="s">
        <v>317</v>
      </c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43">
        <f t="shared" si="4"/>
        <v>0</v>
      </c>
    </row>
    <row r="103" spans="1:15" s="1" customFormat="1" ht="23.25" customHeight="1">
      <c r="A103" s="225">
        <v>96</v>
      </c>
      <c r="B103" s="226" t="s">
        <v>318</v>
      </c>
      <c r="C103" s="225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43">
        <f t="shared" si="4"/>
        <v>0</v>
      </c>
    </row>
    <row r="104" spans="1:15" s="1" customFormat="1" ht="23.25" customHeight="1">
      <c r="A104" s="225">
        <v>97</v>
      </c>
      <c r="B104" s="226" t="s">
        <v>319</v>
      </c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43">
        <f t="shared" si="4"/>
        <v>0</v>
      </c>
    </row>
    <row r="105" spans="1:15" s="1" customFormat="1" ht="23.25" customHeight="1">
      <c r="A105" s="225">
        <v>98</v>
      </c>
      <c r="B105" s="226" t="s">
        <v>320</v>
      </c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5"/>
      <c r="O105" s="243">
        <f t="shared" si="4"/>
        <v>0</v>
      </c>
    </row>
    <row r="106" spans="1:15" s="1" customFormat="1" ht="23.25" customHeight="1">
      <c r="A106" s="225">
        <v>99</v>
      </c>
      <c r="B106" s="226" t="s">
        <v>321</v>
      </c>
      <c r="C106" s="225"/>
      <c r="D106" s="225"/>
      <c r="E106" s="225"/>
      <c r="F106" s="225"/>
      <c r="G106" s="225"/>
      <c r="H106" s="225"/>
      <c r="I106" s="225"/>
      <c r="J106" s="225"/>
      <c r="K106" s="225"/>
      <c r="L106" s="225"/>
      <c r="M106" s="225"/>
      <c r="N106" s="225"/>
      <c r="O106" s="243">
        <f t="shared" si="4"/>
        <v>0</v>
      </c>
    </row>
    <row r="107" spans="1:15" s="1" customFormat="1" ht="23.25" customHeight="1">
      <c r="A107" s="225">
        <v>100</v>
      </c>
      <c r="B107" s="226" t="s">
        <v>322</v>
      </c>
      <c r="C107" s="225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43">
        <f t="shared" si="4"/>
        <v>0</v>
      </c>
    </row>
    <row r="108" spans="1:15" s="1" customFormat="1" ht="23.25" customHeight="1">
      <c r="A108" s="225">
        <v>101</v>
      </c>
      <c r="B108" s="226" t="s">
        <v>323</v>
      </c>
      <c r="C108" s="225"/>
      <c r="D108" s="225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43">
        <f t="shared" si="4"/>
        <v>0</v>
      </c>
    </row>
    <row r="109" spans="1:15" s="1" customFormat="1" ht="23.25" customHeight="1">
      <c r="A109" s="225">
        <v>102</v>
      </c>
      <c r="B109" s="226" t="s">
        <v>324</v>
      </c>
      <c r="C109" s="225"/>
      <c r="D109" s="225"/>
      <c r="E109" s="225"/>
      <c r="F109" s="225"/>
      <c r="G109" s="225"/>
      <c r="H109" s="225"/>
      <c r="I109" s="225"/>
      <c r="J109" s="225"/>
      <c r="K109" s="225"/>
      <c r="L109" s="225"/>
      <c r="M109" s="225"/>
      <c r="N109" s="225"/>
      <c r="O109" s="243">
        <f t="shared" si="4"/>
        <v>0</v>
      </c>
    </row>
    <row r="110" spans="1:15" s="1" customFormat="1" ht="23.25" customHeight="1">
      <c r="A110" s="225">
        <v>103</v>
      </c>
      <c r="B110" s="226" t="s">
        <v>325</v>
      </c>
      <c r="C110" s="225"/>
      <c r="D110" s="225"/>
      <c r="E110" s="225"/>
      <c r="F110" s="225"/>
      <c r="G110" s="225"/>
      <c r="H110" s="225"/>
      <c r="I110" s="225"/>
      <c r="J110" s="225"/>
      <c r="K110" s="225"/>
      <c r="L110" s="225"/>
      <c r="M110" s="225"/>
      <c r="N110" s="225"/>
      <c r="O110" s="243">
        <f t="shared" si="4"/>
        <v>0</v>
      </c>
    </row>
    <row r="111" spans="1:15" s="1" customFormat="1" ht="23.25" customHeight="1">
      <c r="A111" s="225">
        <v>104</v>
      </c>
      <c r="B111" s="226" t="s">
        <v>326</v>
      </c>
      <c r="C111" s="225"/>
      <c r="D111" s="225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43">
        <f t="shared" si="4"/>
        <v>0</v>
      </c>
    </row>
    <row r="112" spans="1:15" s="1" customFormat="1" ht="23.25" customHeight="1">
      <c r="A112" s="225">
        <v>105</v>
      </c>
      <c r="B112" s="226" t="s">
        <v>327</v>
      </c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225"/>
      <c r="O112" s="243">
        <f t="shared" si="4"/>
        <v>0</v>
      </c>
    </row>
    <row r="113" spans="1:15" s="1" customFormat="1" ht="23.25" customHeight="1">
      <c r="A113" s="225">
        <v>106</v>
      </c>
      <c r="B113" s="226" t="s">
        <v>328</v>
      </c>
      <c r="C113" s="225"/>
      <c r="D113" s="225"/>
      <c r="E113" s="225"/>
      <c r="F113" s="225"/>
      <c r="G113" s="225"/>
      <c r="H113" s="225"/>
      <c r="I113" s="225"/>
      <c r="J113" s="225"/>
      <c r="K113" s="225"/>
      <c r="L113" s="225"/>
      <c r="M113" s="225"/>
      <c r="N113" s="225"/>
      <c r="O113" s="243">
        <f t="shared" si="4"/>
        <v>0</v>
      </c>
    </row>
    <row r="114" spans="1:15" s="1" customFormat="1" ht="23.25" customHeight="1">
      <c r="A114" s="243"/>
      <c r="B114" s="244"/>
      <c r="C114" s="243">
        <f>SUM(C97:C113)</f>
        <v>0</v>
      </c>
      <c r="D114" s="243">
        <f aca="true" t="shared" si="6" ref="D114:O114">SUM(D97:D113)</f>
        <v>0</v>
      </c>
      <c r="E114" s="243">
        <f t="shared" si="6"/>
        <v>0</v>
      </c>
      <c r="F114" s="243">
        <f t="shared" si="6"/>
        <v>0</v>
      </c>
      <c r="G114" s="243">
        <f t="shared" si="6"/>
        <v>0</v>
      </c>
      <c r="H114" s="243">
        <f t="shared" si="6"/>
        <v>0</v>
      </c>
      <c r="I114" s="243">
        <f t="shared" si="6"/>
        <v>0</v>
      </c>
      <c r="J114" s="243">
        <f t="shared" si="6"/>
        <v>0</v>
      </c>
      <c r="K114" s="243">
        <f t="shared" si="6"/>
        <v>0</v>
      </c>
      <c r="L114" s="243">
        <f t="shared" si="6"/>
        <v>0</v>
      </c>
      <c r="M114" s="243">
        <f t="shared" si="6"/>
        <v>0</v>
      </c>
      <c r="N114" s="243">
        <f t="shared" si="6"/>
        <v>0</v>
      </c>
      <c r="O114" s="243">
        <f t="shared" si="6"/>
        <v>0</v>
      </c>
    </row>
    <row r="115" spans="1:15" s="1" customFormat="1" ht="23.25" customHeight="1">
      <c r="A115" s="225">
        <v>107</v>
      </c>
      <c r="B115" s="226" t="s">
        <v>329</v>
      </c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43">
        <f t="shared" si="4"/>
        <v>0</v>
      </c>
    </row>
    <row r="116" spans="1:15" s="1" customFormat="1" ht="23.25" customHeight="1">
      <c r="A116" s="225">
        <v>108</v>
      </c>
      <c r="B116" s="226" t="s">
        <v>330</v>
      </c>
      <c r="C116" s="225"/>
      <c r="D116" s="225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43">
        <f t="shared" si="4"/>
        <v>0</v>
      </c>
    </row>
    <row r="117" spans="1:15" s="1" customFormat="1" ht="23.25" customHeight="1">
      <c r="A117" s="225">
        <v>109</v>
      </c>
      <c r="B117" s="226" t="s">
        <v>331</v>
      </c>
      <c r="C117" s="225"/>
      <c r="D117" s="225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43">
        <f t="shared" si="4"/>
        <v>0</v>
      </c>
    </row>
    <row r="118" spans="1:15" s="1" customFormat="1" ht="23.25" customHeight="1">
      <c r="A118" s="225">
        <v>110</v>
      </c>
      <c r="B118" s="226" t="s">
        <v>332</v>
      </c>
      <c r="C118" s="225"/>
      <c r="D118" s="225"/>
      <c r="E118" s="225"/>
      <c r="F118" s="225"/>
      <c r="G118" s="225"/>
      <c r="H118" s="225"/>
      <c r="I118" s="225"/>
      <c r="J118" s="225"/>
      <c r="K118" s="225"/>
      <c r="L118" s="225"/>
      <c r="M118" s="225"/>
      <c r="N118" s="225"/>
      <c r="O118" s="243">
        <f t="shared" si="4"/>
        <v>0</v>
      </c>
    </row>
    <row r="119" spans="1:15" s="1" customFormat="1" ht="23.25" customHeight="1">
      <c r="A119" s="225">
        <v>111</v>
      </c>
      <c r="B119" s="226" t="s">
        <v>333</v>
      </c>
      <c r="C119" s="225"/>
      <c r="D119" s="225"/>
      <c r="E119" s="225"/>
      <c r="F119" s="225"/>
      <c r="G119" s="225"/>
      <c r="H119" s="225"/>
      <c r="I119" s="225"/>
      <c r="J119" s="225"/>
      <c r="K119" s="225"/>
      <c r="L119" s="225"/>
      <c r="M119" s="225"/>
      <c r="N119" s="225"/>
      <c r="O119" s="243">
        <f t="shared" si="4"/>
        <v>0</v>
      </c>
    </row>
    <row r="120" spans="1:15" s="1" customFormat="1" ht="23.25" customHeight="1">
      <c r="A120" s="225">
        <v>112</v>
      </c>
      <c r="B120" s="226" t="s">
        <v>334</v>
      </c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43">
        <f t="shared" si="4"/>
        <v>0</v>
      </c>
    </row>
    <row r="121" spans="1:15" s="1" customFormat="1" ht="23.25" customHeight="1">
      <c r="A121" s="225">
        <v>113</v>
      </c>
      <c r="B121" s="226" t="s">
        <v>335</v>
      </c>
      <c r="C121" s="225"/>
      <c r="D121" s="225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43">
        <f t="shared" si="4"/>
        <v>0</v>
      </c>
    </row>
    <row r="122" spans="1:15" s="1" customFormat="1" ht="23.25" customHeight="1">
      <c r="A122" s="225">
        <v>114</v>
      </c>
      <c r="B122" s="226" t="s">
        <v>336</v>
      </c>
      <c r="C122" s="225"/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43">
        <f t="shared" si="4"/>
        <v>0</v>
      </c>
    </row>
    <row r="123" spans="1:15" s="1" customFormat="1" ht="23.25" customHeight="1">
      <c r="A123" s="225">
        <v>115</v>
      </c>
      <c r="B123" s="226" t="s">
        <v>337</v>
      </c>
      <c r="C123" s="225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43">
        <f t="shared" si="4"/>
        <v>0</v>
      </c>
    </row>
    <row r="124" spans="1:15" s="1" customFormat="1" ht="23.25" customHeight="1">
      <c r="A124" s="225">
        <v>116</v>
      </c>
      <c r="B124" s="226" t="s">
        <v>338</v>
      </c>
      <c r="C124" s="225"/>
      <c r="D124" s="225"/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  <c r="O124" s="243">
        <f t="shared" si="4"/>
        <v>0</v>
      </c>
    </row>
    <row r="125" spans="1:15" s="1" customFormat="1" ht="23.25" customHeight="1">
      <c r="A125" s="225">
        <v>117</v>
      </c>
      <c r="B125" s="226" t="s">
        <v>339</v>
      </c>
      <c r="C125" s="225"/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  <c r="O125" s="243">
        <f t="shared" si="4"/>
        <v>0</v>
      </c>
    </row>
    <row r="126" spans="1:15" s="1" customFormat="1" ht="23.25" customHeight="1">
      <c r="A126" s="225">
        <v>118</v>
      </c>
      <c r="B126" s="226" t="s">
        <v>340</v>
      </c>
      <c r="C126" s="225"/>
      <c r="D126" s="225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43">
        <f t="shared" si="4"/>
        <v>0</v>
      </c>
    </row>
    <row r="127" spans="1:15" s="1" customFormat="1" ht="23.25" customHeight="1">
      <c r="A127" s="225">
        <v>119</v>
      </c>
      <c r="B127" s="226" t="s">
        <v>341</v>
      </c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43">
        <f t="shared" si="4"/>
        <v>0</v>
      </c>
    </row>
    <row r="128" spans="1:15" s="1" customFormat="1" ht="23.25" customHeight="1">
      <c r="A128" s="225">
        <v>120</v>
      </c>
      <c r="B128" s="226" t="s">
        <v>342</v>
      </c>
      <c r="C128" s="225"/>
      <c r="D128" s="225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43">
        <f t="shared" si="4"/>
        <v>0</v>
      </c>
    </row>
    <row r="129" spans="1:15" s="1" customFormat="1" ht="23.25" customHeight="1">
      <c r="A129" s="225">
        <v>121</v>
      </c>
      <c r="B129" s="226" t="s">
        <v>343</v>
      </c>
      <c r="C129" s="225"/>
      <c r="D129" s="225"/>
      <c r="E129" s="225"/>
      <c r="F129" s="225"/>
      <c r="G129" s="225"/>
      <c r="H129" s="225"/>
      <c r="I129" s="225"/>
      <c r="J129" s="225"/>
      <c r="K129" s="225"/>
      <c r="L129" s="225"/>
      <c r="M129" s="225"/>
      <c r="N129" s="225"/>
      <c r="O129" s="243">
        <f t="shared" si="4"/>
        <v>0</v>
      </c>
    </row>
    <row r="130" spans="1:15" s="1" customFormat="1" ht="23.25" customHeight="1">
      <c r="A130" s="225">
        <v>122</v>
      </c>
      <c r="B130" s="226" t="s">
        <v>344</v>
      </c>
      <c r="C130" s="225"/>
      <c r="D130" s="225"/>
      <c r="E130" s="225"/>
      <c r="F130" s="225"/>
      <c r="G130" s="225"/>
      <c r="H130" s="225"/>
      <c r="I130" s="225"/>
      <c r="J130" s="225"/>
      <c r="K130" s="225"/>
      <c r="L130" s="225"/>
      <c r="M130" s="225"/>
      <c r="N130" s="225"/>
      <c r="O130" s="243">
        <f t="shared" si="4"/>
        <v>0</v>
      </c>
    </row>
    <row r="131" spans="1:15" s="1" customFormat="1" ht="23.25" customHeight="1">
      <c r="A131" s="225">
        <v>123</v>
      </c>
      <c r="B131" s="226" t="s">
        <v>345</v>
      </c>
      <c r="C131" s="225"/>
      <c r="D131" s="225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43">
        <f t="shared" si="4"/>
        <v>0</v>
      </c>
    </row>
    <row r="132" spans="1:15" s="1" customFormat="1" ht="23.25" customHeight="1">
      <c r="A132" s="225">
        <v>124</v>
      </c>
      <c r="B132" s="226" t="s">
        <v>346</v>
      </c>
      <c r="C132" s="225"/>
      <c r="D132" s="225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43">
        <f t="shared" si="4"/>
        <v>0</v>
      </c>
    </row>
    <row r="133" spans="1:15" s="1" customFormat="1" ht="23.25" customHeight="1">
      <c r="A133" s="225">
        <v>125</v>
      </c>
      <c r="B133" s="226" t="s">
        <v>347</v>
      </c>
      <c r="C133" s="225"/>
      <c r="D133" s="225"/>
      <c r="E133" s="225"/>
      <c r="F133" s="225"/>
      <c r="G133" s="225"/>
      <c r="H133" s="225"/>
      <c r="I133" s="225"/>
      <c r="J133" s="225"/>
      <c r="K133" s="225"/>
      <c r="L133" s="225"/>
      <c r="M133" s="225"/>
      <c r="N133" s="225"/>
      <c r="O133" s="243">
        <f t="shared" si="4"/>
        <v>0</v>
      </c>
    </row>
    <row r="134" spans="1:15" s="1" customFormat="1" ht="23.25" customHeight="1">
      <c r="A134" s="225">
        <v>126</v>
      </c>
      <c r="B134" s="226" t="s">
        <v>348</v>
      </c>
      <c r="C134" s="225"/>
      <c r="D134" s="225"/>
      <c r="E134" s="225"/>
      <c r="F134" s="225"/>
      <c r="G134" s="225"/>
      <c r="H134" s="225"/>
      <c r="I134" s="225"/>
      <c r="J134" s="225"/>
      <c r="K134" s="225"/>
      <c r="L134" s="225"/>
      <c r="M134" s="225"/>
      <c r="N134" s="225"/>
      <c r="O134" s="243">
        <f t="shared" si="4"/>
        <v>0</v>
      </c>
    </row>
    <row r="135" spans="1:15" s="1" customFormat="1" ht="23.25" customHeight="1">
      <c r="A135" s="225">
        <v>127</v>
      </c>
      <c r="B135" s="226" t="s">
        <v>349</v>
      </c>
      <c r="C135" s="225"/>
      <c r="D135" s="225"/>
      <c r="E135" s="225"/>
      <c r="F135" s="225"/>
      <c r="G135" s="225"/>
      <c r="H135" s="225"/>
      <c r="I135" s="225"/>
      <c r="J135" s="225"/>
      <c r="K135" s="225"/>
      <c r="L135" s="225"/>
      <c r="M135" s="225"/>
      <c r="N135" s="225"/>
      <c r="O135" s="243">
        <f t="shared" si="4"/>
        <v>0</v>
      </c>
    </row>
    <row r="136" spans="1:15" s="1" customFormat="1" ht="23.25" customHeight="1">
      <c r="A136" s="225">
        <v>128</v>
      </c>
      <c r="B136" s="226" t="s">
        <v>350</v>
      </c>
      <c r="C136" s="225"/>
      <c r="D136" s="225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43">
        <f t="shared" si="4"/>
        <v>0</v>
      </c>
    </row>
    <row r="137" spans="1:15" s="1" customFormat="1" ht="23.25" customHeight="1">
      <c r="A137" s="225">
        <v>129</v>
      </c>
      <c r="B137" s="226" t="s">
        <v>351</v>
      </c>
      <c r="C137" s="225"/>
      <c r="D137" s="225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43">
        <f aca="true" t="shared" si="7" ref="O137:O205">SUM(C137:N137)</f>
        <v>0</v>
      </c>
    </row>
    <row r="138" spans="1:15" s="1" customFormat="1" ht="23.25" customHeight="1">
      <c r="A138" s="225">
        <v>130</v>
      </c>
      <c r="B138" s="226" t="s">
        <v>352</v>
      </c>
      <c r="C138" s="225"/>
      <c r="D138" s="225"/>
      <c r="E138" s="225"/>
      <c r="F138" s="225"/>
      <c r="G138" s="225"/>
      <c r="H138" s="225"/>
      <c r="I138" s="225"/>
      <c r="J138" s="225"/>
      <c r="K138" s="225"/>
      <c r="L138" s="225"/>
      <c r="M138" s="225"/>
      <c r="N138" s="225"/>
      <c r="O138" s="243">
        <f t="shared" si="7"/>
        <v>0</v>
      </c>
    </row>
    <row r="139" spans="1:15" s="1" customFormat="1" ht="23.25" customHeight="1">
      <c r="A139" s="243"/>
      <c r="B139" s="244"/>
      <c r="C139" s="243">
        <f>SUM(C115:C138)</f>
        <v>0</v>
      </c>
      <c r="D139" s="243">
        <f aca="true" t="shared" si="8" ref="D139:O139">SUM(D115:D138)</f>
        <v>0</v>
      </c>
      <c r="E139" s="243">
        <f t="shared" si="8"/>
        <v>0</v>
      </c>
      <c r="F139" s="243">
        <f t="shared" si="8"/>
        <v>0</v>
      </c>
      <c r="G139" s="243">
        <f t="shared" si="8"/>
        <v>0</v>
      </c>
      <c r="H139" s="243">
        <f t="shared" si="8"/>
        <v>0</v>
      </c>
      <c r="I139" s="243">
        <f t="shared" si="8"/>
        <v>0</v>
      </c>
      <c r="J139" s="243">
        <f t="shared" si="8"/>
        <v>0</v>
      </c>
      <c r="K139" s="243">
        <f t="shared" si="8"/>
        <v>0</v>
      </c>
      <c r="L139" s="243">
        <f t="shared" si="8"/>
        <v>0</v>
      </c>
      <c r="M139" s="243">
        <f t="shared" si="8"/>
        <v>0</v>
      </c>
      <c r="N139" s="243">
        <f t="shared" si="8"/>
        <v>0</v>
      </c>
      <c r="O139" s="243">
        <f t="shared" si="8"/>
        <v>0</v>
      </c>
    </row>
    <row r="140" spans="1:15" s="1" customFormat="1" ht="23.25" customHeight="1">
      <c r="A140" s="225">
        <v>131</v>
      </c>
      <c r="B140" s="226" t="s">
        <v>353</v>
      </c>
      <c r="C140" s="225"/>
      <c r="D140" s="225"/>
      <c r="E140" s="225"/>
      <c r="F140" s="225"/>
      <c r="G140" s="225"/>
      <c r="H140" s="225"/>
      <c r="I140" s="225"/>
      <c r="J140" s="225"/>
      <c r="K140" s="225"/>
      <c r="L140" s="225"/>
      <c r="M140" s="225"/>
      <c r="N140" s="225"/>
      <c r="O140" s="243">
        <f t="shared" si="7"/>
        <v>0</v>
      </c>
    </row>
    <row r="141" spans="1:15" s="1" customFormat="1" ht="23.25" customHeight="1">
      <c r="A141" s="225">
        <v>132</v>
      </c>
      <c r="B141" s="226" t="s">
        <v>354</v>
      </c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43">
        <f t="shared" si="7"/>
        <v>0</v>
      </c>
    </row>
    <row r="142" spans="1:15" s="1" customFormat="1" ht="23.25" customHeight="1">
      <c r="A142" s="225">
        <v>133</v>
      </c>
      <c r="B142" s="226" t="s">
        <v>355</v>
      </c>
      <c r="C142" s="225"/>
      <c r="D142" s="225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43">
        <f t="shared" si="7"/>
        <v>0</v>
      </c>
    </row>
    <row r="143" spans="1:15" s="1" customFormat="1" ht="23.25" customHeight="1">
      <c r="A143" s="225">
        <v>134</v>
      </c>
      <c r="B143" s="226" t="s">
        <v>356</v>
      </c>
      <c r="C143" s="225"/>
      <c r="D143" s="225"/>
      <c r="E143" s="225"/>
      <c r="F143" s="225"/>
      <c r="G143" s="225"/>
      <c r="H143" s="225"/>
      <c r="I143" s="225"/>
      <c r="J143" s="225"/>
      <c r="K143" s="225"/>
      <c r="L143" s="225"/>
      <c r="M143" s="225"/>
      <c r="N143" s="225"/>
      <c r="O143" s="243">
        <f t="shared" si="7"/>
        <v>0</v>
      </c>
    </row>
    <row r="144" spans="1:15" s="1" customFormat="1" ht="23.25" customHeight="1">
      <c r="A144" s="225">
        <v>135</v>
      </c>
      <c r="B144" s="226" t="s">
        <v>357</v>
      </c>
      <c r="C144" s="225"/>
      <c r="D144" s="225"/>
      <c r="E144" s="225"/>
      <c r="F144" s="225"/>
      <c r="G144" s="225"/>
      <c r="H144" s="225"/>
      <c r="I144" s="225"/>
      <c r="J144" s="225"/>
      <c r="K144" s="225"/>
      <c r="L144" s="225"/>
      <c r="M144" s="225"/>
      <c r="N144" s="225"/>
      <c r="O144" s="243">
        <f t="shared" si="7"/>
        <v>0</v>
      </c>
    </row>
    <row r="145" spans="1:15" s="1" customFormat="1" ht="23.25" customHeight="1">
      <c r="A145" s="225">
        <v>136</v>
      </c>
      <c r="B145" s="226" t="s">
        <v>358</v>
      </c>
      <c r="C145" s="225"/>
      <c r="D145" s="225"/>
      <c r="E145" s="225"/>
      <c r="F145" s="225"/>
      <c r="G145" s="225"/>
      <c r="H145" s="225"/>
      <c r="I145" s="225"/>
      <c r="J145" s="225"/>
      <c r="K145" s="225"/>
      <c r="L145" s="225"/>
      <c r="M145" s="225"/>
      <c r="N145" s="225"/>
      <c r="O145" s="243">
        <f t="shared" si="7"/>
        <v>0</v>
      </c>
    </row>
    <row r="146" spans="1:15" s="1" customFormat="1" ht="23.25" customHeight="1">
      <c r="A146" s="225">
        <v>137</v>
      </c>
      <c r="B146" s="226" t="s">
        <v>359</v>
      </c>
      <c r="C146" s="225"/>
      <c r="D146" s="225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43">
        <f t="shared" si="7"/>
        <v>0</v>
      </c>
    </row>
    <row r="147" spans="1:15" s="1" customFormat="1" ht="23.25" customHeight="1">
      <c r="A147" s="225">
        <v>138</v>
      </c>
      <c r="B147" s="226" t="s">
        <v>360</v>
      </c>
      <c r="C147" s="225"/>
      <c r="D147" s="225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43">
        <f t="shared" si="7"/>
        <v>0</v>
      </c>
    </row>
    <row r="148" spans="1:15" s="1" customFormat="1" ht="23.25" customHeight="1">
      <c r="A148" s="225">
        <v>139</v>
      </c>
      <c r="B148" s="226" t="s">
        <v>361</v>
      </c>
      <c r="C148" s="225"/>
      <c r="D148" s="225"/>
      <c r="E148" s="225"/>
      <c r="F148" s="225"/>
      <c r="G148" s="225"/>
      <c r="H148" s="225"/>
      <c r="I148" s="225"/>
      <c r="J148" s="225"/>
      <c r="K148" s="225"/>
      <c r="L148" s="225"/>
      <c r="M148" s="225"/>
      <c r="N148" s="225"/>
      <c r="O148" s="243">
        <f t="shared" si="7"/>
        <v>0</v>
      </c>
    </row>
    <row r="149" spans="1:15" s="1" customFormat="1" ht="23.25" customHeight="1">
      <c r="A149" s="225">
        <v>140</v>
      </c>
      <c r="B149" s="226" t="s">
        <v>362</v>
      </c>
      <c r="C149" s="225"/>
      <c r="D149" s="225"/>
      <c r="E149" s="225"/>
      <c r="F149" s="225"/>
      <c r="G149" s="225"/>
      <c r="H149" s="225"/>
      <c r="I149" s="225"/>
      <c r="J149" s="225"/>
      <c r="K149" s="225"/>
      <c r="L149" s="225"/>
      <c r="M149" s="225"/>
      <c r="N149" s="225"/>
      <c r="O149" s="243">
        <f t="shared" si="7"/>
        <v>0</v>
      </c>
    </row>
    <row r="150" spans="1:15" s="1" customFormat="1" ht="23.25" customHeight="1">
      <c r="A150" s="225">
        <v>141</v>
      </c>
      <c r="B150" s="226" t="s">
        <v>363</v>
      </c>
      <c r="C150" s="225"/>
      <c r="D150" s="225"/>
      <c r="E150" s="225"/>
      <c r="F150" s="225"/>
      <c r="G150" s="225"/>
      <c r="H150" s="225"/>
      <c r="I150" s="225"/>
      <c r="J150" s="225"/>
      <c r="K150" s="225"/>
      <c r="L150" s="225"/>
      <c r="M150" s="225"/>
      <c r="N150" s="225"/>
      <c r="O150" s="243">
        <f t="shared" si="7"/>
        <v>0</v>
      </c>
    </row>
    <row r="151" spans="1:15" s="1" customFormat="1" ht="23.25" customHeight="1">
      <c r="A151" s="225">
        <v>142</v>
      </c>
      <c r="B151" s="226" t="s">
        <v>364</v>
      </c>
      <c r="C151" s="225"/>
      <c r="D151" s="225"/>
      <c r="E151" s="225"/>
      <c r="F151" s="225"/>
      <c r="G151" s="225"/>
      <c r="H151" s="225"/>
      <c r="I151" s="225"/>
      <c r="J151" s="225"/>
      <c r="K151" s="225"/>
      <c r="L151" s="225"/>
      <c r="M151" s="225"/>
      <c r="N151" s="225"/>
      <c r="O151" s="243">
        <f t="shared" si="7"/>
        <v>0</v>
      </c>
    </row>
    <row r="152" spans="1:15" s="1" customFormat="1" ht="23.25" customHeight="1">
      <c r="A152" s="225">
        <v>143</v>
      </c>
      <c r="B152" s="226" t="s">
        <v>365</v>
      </c>
      <c r="C152" s="225"/>
      <c r="D152" s="225"/>
      <c r="E152" s="225"/>
      <c r="F152" s="225"/>
      <c r="G152" s="225"/>
      <c r="H152" s="225"/>
      <c r="I152" s="225"/>
      <c r="J152" s="225"/>
      <c r="K152" s="225"/>
      <c r="L152" s="225"/>
      <c r="M152" s="225"/>
      <c r="N152" s="225"/>
      <c r="O152" s="243">
        <f t="shared" si="7"/>
        <v>0</v>
      </c>
    </row>
    <row r="153" spans="1:15" s="1" customFormat="1" ht="23.25" customHeight="1">
      <c r="A153" s="225">
        <v>144</v>
      </c>
      <c r="B153" s="226" t="s">
        <v>366</v>
      </c>
      <c r="C153" s="225"/>
      <c r="D153" s="225"/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43">
        <f t="shared" si="7"/>
        <v>0</v>
      </c>
    </row>
    <row r="154" spans="1:15" s="1" customFormat="1" ht="23.25" customHeight="1">
      <c r="A154" s="225">
        <v>145</v>
      </c>
      <c r="B154" s="226" t="s">
        <v>367</v>
      </c>
      <c r="C154" s="225"/>
      <c r="D154" s="225"/>
      <c r="E154" s="225"/>
      <c r="F154" s="225"/>
      <c r="G154" s="225"/>
      <c r="H154" s="225"/>
      <c r="I154" s="225"/>
      <c r="J154" s="225"/>
      <c r="K154" s="225"/>
      <c r="L154" s="225"/>
      <c r="M154" s="225"/>
      <c r="N154" s="225"/>
      <c r="O154" s="243">
        <f t="shared" si="7"/>
        <v>0</v>
      </c>
    </row>
    <row r="155" spans="1:15" s="1" customFormat="1" ht="23.25" customHeight="1">
      <c r="A155" s="225">
        <v>146</v>
      </c>
      <c r="B155" s="226" t="s">
        <v>368</v>
      </c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225"/>
      <c r="O155" s="243">
        <f t="shared" si="7"/>
        <v>0</v>
      </c>
    </row>
    <row r="156" spans="1:15" s="1" customFormat="1" ht="23.25" customHeight="1">
      <c r="A156" s="225">
        <v>147</v>
      </c>
      <c r="B156" s="226" t="s">
        <v>369</v>
      </c>
      <c r="C156" s="225"/>
      <c r="D156" s="225"/>
      <c r="E156" s="225"/>
      <c r="F156" s="225"/>
      <c r="G156" s="225"/>
      <c r="H156" s="225"/>
      <c r="I156" s="225"/>
      <c r="J156" s="225"/>
      <c r="K156" s="225"/>
      <c r="L156" s="225"/>
      <c r="M156" s="225"/>
      <c r="N156" s="225"/>
      <c r="O156" s="243">
        <f t="shared" si="7"/>
        <v>0</v>
      </c>
    </row>
    <row r="157" spans="1:15" s="1" customFormat="1" ht="23.25" customHeight="1">
      <c r="A157" s="225">
        <v>148</v>
      </c>
      <c r="B157" s="226" t="s">
        <v>370</v>
      </c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43">
        <f t="shared" si="7"/>
        <v>0</v>
      </c>
    </row>
    <row r="158" spans="1:15" s="1" customFormat="1" ht="23.25" customHeight="1">
      <c r="A158" s="243"/>
      <c r="B158" s="244"/>
      <c r="C158" s="243">
        <f>SUM(C140:C157)</f>
        <v>0</v>
      </c>
      <c r="D158" s="243">
        <f aca="true" t="shared" si="9" ref="D158:O158">SUM(D140:D157)</f>
        <v>0</v>
      </c>
      <c r="E158" s="243">
        <f t="shared" si="9"/>
        <v>0</v>
      </c>
      <c r="F158" s="243">
        <f t="shared" si="9"/>
        <v>0</v>
      </c>
      <c r="G158" s="243">
        <f t="shared" si="9"/>
        <v>0</v>
      </c>
      <c r="H158" s="243">
        <f t="shared" si="9"/>
        <v>0</v>
      </c>
      <c r="I158" s="243">
        <f t="shared" si="9"/>
        <v>0</v>
      </c>
      <c r="J158" s="243">
        <f t="shared" si="9"/>
        <v>0</v>
      </c>
      <c r="K158" s="243">
        <f t="shared" si="9"/>
        <v>0</v>
      </c>
      <c r="L158" s="243">
        <f t="shared" si="9"/>
        <v>0</v>
      </c>
      <c r="M158" s="243">
        <f t="shared" si="9"/>
        <v>0</v>
      </c>
      <c r="N158" s="243">
        <f t="shared" si="9"/>
        <v>0</v>
      </c>
      <c r="O158" s="243">
        <f t="shared" si="9"/>
        <v>0</v>
      </c>
    </row>
    <row r="159" spans="1:15" s="1" customFormat="1" ht="23.25" customHeight="1">
      <c r="A159" s="225">
        <v>149</v>
      </c>
      <c r="B159" s="226" t="s">
        <v>371</v>
      </c>
      <c r="C159" s="225"/>
      <c r="D159" s="225"/>
      <c r="E159" s="225"/>
      <c r="F159" s="225"/>
      <c r="G159" s="225"/>
      <c r="H159" s="225"/>
      <c r="I159" s="225"/>
      <c r="J159" s="225"/>
      <c r="K159" s="225"/>
      <c r="L159" s="225"/>
      <c r="M159" s="225"/>
      <c r="N159" s="225"/>
      <c r="O159" s="243">
        <f t="shared" si="7"/>
        <v>0</v>
      </c>
    </row>
    <row r="160" spans="1:15" s="1" customFormat="1" ht="23.25" customHeight="1">
      <c r="A160" s="225">
        <v>150</v>
      </c>
      <c r="B160" s="226" t="s">
        <v>372</v>
      </c>
      <c r="C160" s="225"/>
      <c r="D160" s="225"/>
      <c r="E160" s="225"/>
      <c r="F160" s="225"/>
      <c r="G160" s="225"/>
      <c r="H160" s="225"/>
      <c r="I160" s="225"/>
      <c r="J160" s="225"/>
      <c r="K160" s="225"/>
      <c r="L160" s="225"/>
      <c r="M160" s="225"/>
      <c r="N160" s="225"/>
      <c r="O160" s="243">
        <f t="shared" si="7"/>
        <v>0</v>
      </c>
    </row>
    <row r="161" spans="1:15" s="1" customFormat="1" ht="23.25" customHeight="1">
      <c r="A161" s="225">
        <v>151</v>
      </c>
      <c r="B161" s="226" t="s">
        <v>373</v>
      </c>
      <c r="C161" s="225"/>
      <c r="D161" s="225"/>
      <c r="E161" s="225"/>
      <c r="F161" s="225"/>
      <c r="G161" s="225"/>
      <c r="H161" s="225"/>
      <c r="I161" s="225"/>
      <c r="J161" s="225"/>
      <c r="K161" s="225"/>
      <c r="L161" s="225"/>
      <c r="M161" s="225"/>
      <c r="N161" s="225"/>
      <c r="O161" s="243">
        <f t="shared" si="7"/>
        <v>0</v>
      </c>
    </row>
    <row r="162" spans="1:15" s="1" customFormat="1" ht="23.25" customHeight="1">
      <c r="A162" s="225">
        <v>152</v>
      </c>
      <c r="B162" s="226" t="s">
        <v>374</v>
      </c>
      <c r="C162" s="225"/>
      <c r="D162" s="225"/>
      <c r="E162" s="225"/>
      <c r="F162" s="225"/>
      <c r="G162" s="225"/>
      <c r="H162" s="225"/>
      <c r="I162" s="225"/>
      <c r="J162" s="225"/>
      <c r="K162" s="225"/>
      <c r="L162" s="225"/>
      <c r="M162" s="225"/>
      <c r="N162" s="225"/>
      <c r="O162" s="243">
        <f t="shared" si="7"/>
        <v>0</v>
      </c>
    </row>
    <row r="163" spans="1:15" s="1" customFormat="1" ht="23.25" customHeight="1">
      <c r="A163" s="225">
        <v>153</v>
      </c>
      <c r="B163" s="226" t="s">
        <v>375</v>
      </c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43">
        <f t="shared" si="7"/>
        <v>0</v>
      </c>
    </row>
    <row r="164" spans="1:15" s="1" customFormat="1" ht="23.25" customHeight="1">
      <c r="A164" s="225">
        <v>154</v>
      </c>
      <c r="B164" s="226" t="s">
        <v>376</v>
      </c>
      <c r="C164" s="225"/>
      <c r="D164" s="225"/>
      <c r="E164" s="225"/>
      <c r="F164" s="225"/>
      <c r="G164" s="225"/>
      <c r="H164" s="225"/>
      <c r="I164" s="225"/>
      <c r="J164" s="225"/>
      <c r="K164" s="225"/>
      <c r="L164" s="225"/>
      <c r="M164" s="225"/>
      <c r="N164" s="225"/>
      <c r="O164" s="243">
        <f t="shared" si="7"/>
        <v>0</v>
      </c>
    </row>
    <row r="165" spans="1:15" s="1" customFormat="1" ht="23.25" customHeight="1">
      <c r="A165" s="225">
        <v>155</v>
      </c>
      <c r="B165" s="226" t="s">
        <v>377</v>
      </c>
      <c r="C165" s="225"/>
      <c r="D165" s="225"/>
      <c r="E165" s="225"/>
      <c r="F165" s="225"/>
      <c r="G165" s="225"/>
      <c r="H165" s="225"/>
      <c r="I165" s="225"/>
      <c r="J165" s="225"/>
      <c r="K165" s="225"/>
      <c r="L165" s="225"/>
      <c r="M165" s="225"/>
      <c r="N165" s="225"/>
      <c r="O165" s="243">
        <f t="shared" si="7"/>
        <v>0</v>
      </c>
    </row>
    <row r="166" spans="1:15" s="1" customFormat="1" ht="23.25" customHeight="1">
      <c r="A166" s="225">
        <v>156</v>
      </c>
      <c r="B166" s="226" t="s">
        <v>378</v>
      </c>
      <c r="C166" s="225"/>
      <c r="D166" s="225"/>
      <c r="E166" s="225"/>
      <c r="F166" s="225"/>
      <c r="G166" s="225"/>
      <c r="H166" s="225"/>
      <c r="I166" s="225"/>
      <c r="J166" s="225"/>
      <c r="K166" s="225"/>
      <c r="L166" s="225"/>
      <c r="M166" s="225"/>
      <c r="N166" s="225"/>
      <c r="O166" s="243">
        <f t="shared" si="7"/>
        <v>0</v>
      </c>
    </row>
    <row r="167" spans="1:15" s="1" customFormat="1" ht="23.25" customHeight="1">
      <c r="A167" s="225">
        <v>157</v>
      </c>
      <c r="B167" s="226" t="s">
        <v>379</v>
      </c>
      <c r="C167" s="225"/>
      <c r="D167" s="225"/>
      <c r="E167" s="225"/>
      <c r="F167" s="225"/>
      <c r="G167" s="225"/>
      <c r="H167" s="225"/>
      <c r="I167" s="225"/>
      <c r="J167" s="225"/>
      <c r="K167" s="225"/>
      <c r="L167" s="225"/>
      <c r="M167" s="225"/>
      <c r="N167" s="225"/>
      <c r="O167" s="243">
        <f t="shared" si="7"/>
        <v>0</v>
      </c>
    </row>
    <row r="168" spans="1:15" s="1" customFormat="1" ht="23.25" customHeight="1">
      <c r="A168" s="225">
        <v>158</v>
      </c>
      <c r="B168" s="226" t="s">
        <v>380</v>
      </c>
      <c r="C168" s="225"/>
      <c r="D168" s="225"/>
      <c r="E168" s="225"/>
      <c r="F168" s="225"/>
      <c r="G168" s="225"/>
      <c r="H168" s="225"/>
      <c r="I168" s="225"/>
      <c r="J168" s="225"/>
      <c r="K168" s="225"/>
      <c r="L168" s="225"/>
      <c r="M168" s="225"/>
      <c r="N168" s="225"/>
      <c r="O168" s="243">
        <f t="shared" si="7"/>
        <v>0</v>
      </c>
    </row>
    <row r="169" spans="1:15" s="1" customFormat="1" ht="23.25" customHeight="1">
      <c r="A169" s="225">
        <v>159</v>
      </c>
      <c r="B169" s="226" t="s">
        <v>381</v>
      </c>
      <c r="C169" s="225"/>
      <c r="D169" s="225"/>
      <c r="E169" s="225"/>
      <c r="F169" s="225"/>
      <c r="G169" s="225"/>
      <c r="H169" s="225"/>
      <c r="I169" s="225"/>
      <c r="J169" s="225"/>
      <c r="K169" s="225"/>
      <c r="L169" s="225"/>
      <c r="M169" s="225"/>
      <c r="N169" s="225"/>
      <c r="O169" s="243">
        <f t="shared" si="7"/>
        <v>0</v>
      </c>
    </row>
    <row r="170" spans="1:15" s="1" customFormat="1" ht="23.25" customHeight="1">
      <c r="A170" s="225">
        <v>160</v>
      </c>
      <c r="B170" s="226" t="s">
        <v>382</v>
      </c>
      <c r="C170" s="225"/>
      <c r="D170" s="225"/>
      <c r="E170" s="225"/>
      <c r="F170" s="225"/>
      <c r="G170" s="225"/>
      <c r="H170" s="225"/>
      <c r="I170" s="225"/>
      <c r="J170" s="225"/>
      <c r="K170" s="225"/>
      <c r="L170" s="225"/>
      <c r="M170" s="225"/>
      <c r="N170" s="225"/>
      <c r="O170" s="243">
        <f t="shared" si="7"/>
        <v>0</v>
      </c>
    </row>
    <row r="171" spans="1:15" s="1" customFormat="1" ht="23.25" customHeight="1">
      <c r="A171" s="225">
        <v>161</v>
      </c>
      <c r="B171" s="226" t="s">
        <v>383</v>
      </c>
      <c r="C171" s="225"/>
      <c r="D171" s="225"/>
      <c r="E171" s="225"/>
      <c r="F171" s="225"/>
      <c r="G171" s="225"/>
      <c r="H171" s="225"/>
      <c r="I171" s="225"/>
      <c r="J171" s="225"/>
      <c r="K171" s="225"/>
      <c r="L171" s="225"/>
      <c r="M171" s="225"/>
      <c r="N171" s="225"/>
      <c r="O171" s="243">
        <f t="shared" si="7"/>
        <v>0</v>
      </c>
    </row>
    <row r="172" spans="1:15" s="1" customFormat="1" ht="23.25" customHeight="1">
      <c r="A172" s="225">
        <v>162</v>
      </c>
      <c r="B172" s="226" t="s">
        <v>384</v>
      </c>
      <c r="C172" s="225"/>
      <c r="D172" s="225"/>
      <c r="E172" s="225"/>
      <c r="F172" s="225"/>
      <c r="G172" s="225"/>
      <c r="H172" s="225"/>
      <c r="I172" s="225"/>
      <c r="J172" s="225"/>
      <c r="K172" s="225"/>
      <c r="L172" s="225"/>
      <c r="M172" s="225"/>
      <c r="N172" s="225"/>
      <c r="O172" s="243">
        <f t="shared" si="7"/>
        <v>0</v>
      </c>
    </row>
    <row r="173" spans="1:15" s="1" customFormat="1" ht="23.25" customHeight="1">
      <c r="A173" s="225">
        <v>163</v>
      </c>
      <c r="B173" s="226" t="s">
        <v>385</v>
      </c>
      <c r="C173" s="225"/>
      <c r="D173" s="225"/>
      <c r="E173" s="225"/>
      <c r="F173" s="225"/>
      <c r="G173" s="225"/>
      <c r="H173" s="225"/>
      <c r="I173" s="225"/>
      <c r="J173" s="225"/>
      <c r="K173" s="225"/>
      <c r="L173" s="225"/>
      <c r="M173" s="225"/>
      <c r="N173" s="225"/>
      <c r="O173" s="243">
        <f t="shared" si="7"/>
        <v>0</v>
      </c>
    </row>
    <row r="174" spans="1:15" s="1" customFormat="1" ht="23.25" customHeight="1">
      <c r="A174" s="225">
        <v>164</v>
      </c>
      <c r="B174" s="226" t="s">
        <v>386</v>
      </c>
      <c r="C174" s="225"/>
      <c r="D174" s="225"/>
      <c r="E174" s="225"/>
      <c r="F174" s="225"/>
      <c r="G174" s="225"/>
      <c r="H174" s="225"/>
      <c r="I174" s="225"/>
      <c r="J174" s="225"/>
      <c r="K174" s="225"/>
      <c r="L174" s="225"/>
      <c r="M174" s="225"/>
      <c r="N174" s="225"/>
      <c r="O174" s="243">
        <f t="shared" si="7"/>
        <v>0</v>
      </c>
    </row>
    <row r="175" spans="1:15" s="1" customFormat="1" ht="23.25" customHeight="1">
      <c r="A175" s="225">
        <v>165</v>
      </c>
      <c r="B175" s="226" t="s">
        <v>387</v>
      </c>
      <c r="C175" s="225"/>
      <c r="D175" s="225"/>
      <c r="E175" s="225"/>
      <c r="F175" s="225"/>
      <c r="G175" s="225"/>
      <c r="H175" s="225"/>
      <c r="I175" s="225"/>
      <c r="J175" s="225"/>
      <c r="K175" s="225"/>
      <c r="L175" s="225"/>
      <c r="M175" s="225"/>
      <c r="N175" s="225"/>
      <c r="O175" s="243">
        <f t="shared" si="7"/>
        <v>0</v>
      </c>
    </row>
    <row r="176" spans="1:15" s="1" customFormat="1" ht="23.25" customHeight="1">
      <c r="A176" s="243"/>
      <c r="B176" s="244"/>
      <c r="C176" s="243">
        <f>SUM(C159:C175)</f>
        <v>0</v>
      </c>
      <c r="D176" s="243">
        <f>SUM(D159:D175)</f>
        <v>0</v>
      </c>
      <c r="E176" s="243">
        <f>SUM(E159:E175)</f>
        <v>0</v>
      </c>
      <c r="F176" s="243">
        <f>SUM(F159:F175)</f>
        <v>0</v>
      </c>
      <c r="G176" s="243">
        <f>SUM(G159:G175)</f>
        <v>0</v>
      </c>
      <c r="H176" s="243">
        <f aca="true" t="shared" si="10" ref="H176:O176">SUM(H159:H175)</f>
        <v>0</v>
      </c>
      <c r="I176" s="243">
        <f t="shared" si="10"/>
        <v>0</v>
      </c>
      <c r="J176" s="243">
        <f t="shared" si="10"/>
        <v>0</v>
      </c>
      <c r="K176" s="243">
        <f t="shared" si="10"/>
        <v>0</v>
      </c>
      <c r="L176" s="243">
        <f t="shared" si="10"/>
        <v>0</v>
      </c>
      <c r="M176" s="243">
        <f t="shared" si="10"/>
        <v>0</v>
      </c>
      <c r="N176" s="243">
        <f t="shared" si="10"/>
        <v>0</v>
      </c>
      <c r="O176" s="243">
        <f t="shared" si="10"/>
        <v>0</v>
      </c>
    </row>
    <row r="177" spans="1:15" s="1" customFormat="1" ht="23.25" customHeight="1">
      <c r="A177" s="225">
        <v>166</v>
      </c>
      <c r="B177" s="226" t="s">
        <v>388</v>
      </c>
      <c r="C177" s="225"/>
      <c r="D177" s="225"/>
      <c r="E177" s="225"/>
      <c r="F177" s="225"/>
      <c r="G177" s="225"/>
      <c r="H177" s="225"/>
      <c r="I177" s="225"/>
      <c r="J177" s="225"/>
      <c r="K177" s="225"/>
      <c r="L177" s="225"/>
      <c r="M177" s="225"/>
      <c r="N177" s="225"/>
      <c r="O177" s="243">
        <f t="shared" si="7"/>
        <v>0</v>
      </c>
    </row>
    <row r="178" spans="1:15" s="1" customFormat="1" ht="23.25" customHeight="1">
      <c r="A178" s="225">
        <v>167</v>
      </c>
      <c r="B178" s="226" t="s">
        <v>389</v>
      </c>
      <c r="C178" s="225"/>
      <c r="D178" s="225"/>
      <c r="E178" s="225"/>
      <c r="F178" s="225"/>
      <c r="G178" s="225"/>
      <c r="H178" s="225"/>
      <c r="I178" s="225"/>
      <c r="J178" s="225"/>
      <c r="K178" s="225"/>
      <c r="L178" s="225"/>
      <c r="M178" s="225"/>
      <c r="N178" s="225"/>
      <c r="O178" s="243">
        <f t="shared" si="7"/>
        <v>0</v>
      </c>
    </row>
    <row r="179" spans="1:15" s="1" customFormat="1" ht="23.25" customHeight="1">
      <c r="A179" s="225">
        <v>168</v>
      </c>
      <c r="B179" s="226" t="s">
        <v>390</v>
      </c>
      <c r="C179" s="225"/>
      <c r="D179" s="225"/>
      <c r="E179" s="225"/>
      <c r="F179" s="225"/>
      <c r="G179" s="225"/>
      <c r="H179" s="225"/>
      <c r="I179" s="225"/>
      <c r="J179" s="225"/>
      <c r="K179" s="225"/>
      <c r="L179" s="225"/>
      <c r="M179" s="225"/>
      <c r="N179" s="225"/>
      <c r="O179" s="243">
        <f t="shared" si="7"/>
        <v>0</v>
      </c>
    </row>
    <row r="180" spans="1:15" s="1" customFormat="1" ht="23.25" customHeight="1">
      <c r="A180" s="225">
        <v>169</v>
      </c>
      <c r="B180" s="226" t="s">
        <v>391</v>
      </c>
      <c r="C180" s="225"/>
      <c r="D180" s="225"/>
      <c r="E180" s="225"/>
      <c r="F180" s="225"/>
      <c r="G180" s="225"/>
      <c r="H180" s="225"/>
      <c r="I180" s="225"/>
      <c r="J180" s="225"/>
      <c r="K180" s="225"/>
      <c r="L180" s="225"/>
      <c r="M180" s="225"/>
      <c r="N180" s="225"/>
      <c r="O180" s="243">
        <f t="shared" si="7"/>
        <v>0</v>
      </c>
    </row>
    <row r="181" spans="1:15" s="1" customFormat="1" ht="23.25" customHeight="1">
      <c r="A181" s="225">
        <v>170</v>
      </c>
      <c r="B181" s="226" t="s">
        <v>392</v>
      </c>
      <c r="C181" s="225"/>
      <c r="D181" s="225"/>
      <c r="E181" s="225"/>
      <c r="F181" s="225"/>
      <c r="G181" s="225"/>
      <c r="H181" s="225"/>
      <c r="I181" s="225"/>
      <c r="J181" s="225"/>
      <c r="K181" s="225"/>
      <c r="L181" s="225"/>
      <c r="M181" s="225"/>
      <c r="N181" s="225"/>
      <c r="O181" s="243">
        <f t="shared" si="7"/>
        <v>0</v>
      </c>
    </row>
    <row r="182" spans="1:15" s="1" customFormat="1" ht="23.25" customHeight="1">
      <c r="A182" s="225">
        <v>171</v>
      </c>
      <c r="B182" s="226" t="s">
        <v>393</v>
      </c>
      <c r="C182" s="225"/>
      <c r="D182" s="225"/>
      <c r="E182" s="225"/>
      <c r="F182" s="225"/>
      <c r="G182" s="225"/>
      <c r="H182" s="225"/>
      <c r="I182" s="225"/>
      <c r="J182" s="225"/>
      <c r="K182" s="225"/>
      <c r="L182" s="225"/>
      <c r="M182" s="225"/>
      <c r="N182" s="225"/>
      <c r="O182" s="243">
        <f t="shared" si="7"/>
        <v>0</v>
      </c>
    </row>
    <row r="183" spans="1:15" s="1" customFormat="1" ht="23.25" customHeight="1">
      <c r="A183" s="225">
        <v>172</v>
      </c>
      <c r="B183" s="226" t="s">
        <v>394</v>
      </c>
      <c r="C183" s="225"/>
      <c r="D183" s="225"/>
      <c r="E183" s="225"/>
      <c r="F183" s="225"/>
      <c r="G183" s="225"/>
      <c r="H183" s="225"/>
      <c r="I183" s="225"/>
      <c r="J183" s="225"/>
      <c r="K183" s="225"/>
      <c r="L183" s="225"/>
      <c r="M183" s="225"/>
      <c r="N183" s="225"/>
      <c r="O183" s="243">
        <f t="shared" si="7"/>
        <v>0</v>
      </c>
    </row>
    <row r="184" spans="1:15" s="1" customFormat="1" ht="23.25" customHeight="1">
      <c r="A184" s="225">
        <v>173</v>
      </c>
      <c r="B184" s="226" t="s">
        <v>395</v>
      </c>
      <c r="C184" s="225"/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43">
        <f t="shared" si="7"/>
        <v>0</v>
      </c>
    </row>
    <row r="185" spans="1:15" s="1" customFormat="1" ht="23.25" customHeight="1">
      <c r="A185" s="225">
        <v>174</v>
      </c>
      <c r="B185" s="226" t="s">
        <v>396</v>
      </c>
      <c r="C185" s="225"/>
      <c r="D185" s="225"/>
      <c r="E185" s="225"/>
      <c r="F185" s="225"/>
      <c r="G185" s="225"/>
      <c r="H185" s="225"/>
      <c r="I185" s="225"/>
      <c r="J185" s="225"/>
      <c r="K185" s="225"/>
      <c r="L185" s="225"/>
      <c r="M185" s="225"/>
      <c r="N185" s="225"/>
      <c r="O185" s="243">
        <f t="shared" si="7"/>
        <v>0</v>
      </c>
    </row>
    <row r="186" spans="1:15" s="1" customFormat="1" ht="23.25" customHeight="1">
      <c r="A186" s="243"/>
      <c r="B186" s="244"/>
      <c r="C186" s="243">
        <f>SUM(C177:C185)</f>
        <v>0</v>
      </c>
      <c r="D186" s="243">
        <f aca="true" t="shared" si="11" ref="D186:O186">SUM(D177:D185)</f>
        <v>0</v>
      </c>
      <c r="E186" s="243">
        <f t="shared" si="11"/>
        <v>0</v>
      </c>
      <c r="F186" s="243">
        <f t="shared" si="11"/>
        <v>0</v>
      </c>
      <c r="G186" s="243">
        <f t="shared" si="11"/>
        <v>0</v>
      </c>
      <c r="H186" s="243">
        <f t="shared" si="11"/>
        <v>0</v>
      </c>
      <c r="I186" s="243">
        <f t="shared" si="11"/>
        <v>0</v>
      </c>
      <c r="J186" s="243">
        <f t="shared" si="11"/>
        <v>0</v>
      </c>
      <c r="K186" s="243">
        <f t="shared" si="11"/>
        <v>0</v>
      </c>
      <c r="L186" s="243">
        <f t="shared" si="11"/>
        <v>0</v>
      </c>
      <c r="M186" s="243">
        <f t="shared" si="11"/>
        <v>0</v>
      </c>
      <c r="N186" s="243">
        <f t="shared" si="11"/>
        <v>0</v>
      </c>
      <c r="O186" s="243">
        <f t="shared" si="11"/>
        <v>0</v>
      </c>
    </row>
    <row r="187" spans="1:15" s="1" customFormat="1" ht="23.25" customHeight="1">
      <c r="A187" s="225">
        <v>175</v>
      </c>
      <c r="B187" s="226" t="s">
        <v>397</v>
      </c>
      <c r="C187" s="225"/>
      <c r="D187" s="225"/>
      <c r="E187" s="225"/>
      <c r="F187" s="225"/>
      <c r="G187" s="225"/>
      <c r="H187" s="225"/>
      <c r="I187" s="225"/>
      <c r="J187" s="225"/>
      <c r="K187" s="225"/>
      <c r="L187" s="225"/>
      <c r="M187" s="225"/>
      <c r="N187" s="225"/>
      <c r="O187" s="243">
        <f t="shared" si="7"/>
        <v>0</v>
      </c>
    </row>
    <row r="188" spans="1:15" s="1" customFormat="1" ht="23.25" customHeight="1">
      <c r="A188" s="225">
        <v>176</v>
      </c>
      <c r="B188" s="226" t="s">
        <v>398</v>
      </c>
      <c r="C188" s="225"/>
      <c r="D188" s="225"/>
      <c r="E188" s="225"/>
      <c r="F188" s="225"/>
      <c r="G188" s="225"/>
      <c r="H188" s="225"/>
      <c r="I188" s="225"/>
      <c r="J188" s="225"/>
      <c r="K188" s="225"/>
      <c r="L188" s="225"/>
      <c r="M188" s="225"/>
      <c r="N188" s="225"/>
      <c r="O188" s="243">
        <f t="shared" si="7"/>
        <v>0</v>
      </c>
    </row>
    <row r="189" spans="1:15" s="1" customFormat="1" ht="23.25" customHeight="1">
      <c r="A189" s="225">
        <v>177</v>
      </c>
      <c r="B189" s="226" t="s">
        <v>399</v>
      </c>
      <c r="C189" s="225"/>
      <c r="D189" s="225"/>
      <c r="E189" s="225"/>
      <c r="F189" s="225"/>
      <c r="G189" s="225"/>
      <c r="H189" s="225"/>
      <c r="I189" s="225"/>
      <c r="J189" s="225"/>
      <c r="K189" s="225"/>
      <c r="L189" s="225"/>
      <c r="M189" s="225"/>
      <c r="N189" s="225"/>
      <c r="O189" s="243">
        <f t="shared" si="7"/>
        <v>0</v>
      </c>
    </row>
    <row r="190" spans="1:15" s="1" customFormat="1" ht="23.25" customHeight="1">
      <c r="A190" s="225">
        <v>178</v>
      </c>
      <c r="B190" s="276" t="s">
        <v>400</v>
      </c>
      <c r="C190" s="225">
        <v>25785.4</v>
      </c>
      <c r="D190" s="225">
        <v>0</v>
      </c>
      <c r="E190" s="225">
        <v>30949.35</v>
      </c>
      <c r="F190" s="225">
        <v>0</v>
      </c>
      <c r="G190" s="225">
        <v>31897.48</v>
      </c>
      <c r="H190" s="225">
        <v>0</v>
      </c>
      <c r="I190" s="225">
        <v>22369.54</v>
      </c>
      <c r="J190" s="225">
        <v>0</v>
      </c>
      <c r="K190" s="225">
        <v>27662.49</v>
      </c>
      <c r="L190" s="225">
        <v>0</v>
      </c>
      <c r="M190" s="225">
        <v>24711.24</v>
      </c>
      <c r="N190" s="225">
        <v>0</v>
      </c>
      <c r="O190" s="243">
        <f t="shared" si="7"/>
        <v>163375.49999999997</v>
      </c>
    </row>
    <row r="191" spans="1:15" s="1" customFormat="1" ht="23.25" customHeight="1">
      <c r="A191" s="225">
        <v>179</v>
      </c>
      <c r="B191" s="226" t="s">
        <v>401</v>
      </c>
      <c r="C191" s="225"/>
      <c r="D191" s="225"/>
      <c r="E191" s="225"/>
      <c r="F191" s="225"/>
      <c r="G191" s="225"/>
      <c r="H191" s="225"/>
      <c r="I191" s="225"/>
      <c r="J191" s="225"/>
      <c r="K191" s="225"/>
      <c r="L191" s="225"/>
      <c r="M191" s="225"/>
      <c r="N191" s="225"/>
      <c r="O191" s="243">
        <f t="shared" si="7"/>
        <v>0</v>
      </c>
    </row>
    <row r="192" spans="1:15" s="1" customFormat="1" ht="23.25" customHeight="1">
      <c r="A192" s="225">
        <v>180</v>
      </c>
      <c r="B192" s="226" t="s">
        <v>402</v>
      </c>
      <c r="C192" s="225"/>
      <c r="D192" s="225"/>
      <c r="E192" s="225"/>
      <c r="F192" s="225"/>
      <c r="G192" s="225"/>
      <c r="H192" s="225"/>
      <c r="I192" s="225"/>
      <c r="J192" s="225"/>
      <c r="K192" s="225"/>
      <c r="L192" s="225"/>
      <c r="M192" s="225"/>
      <c r="N192" s="225"/>
      <c r="O192" s="243">
        <f t="shared" si="7"/>
        <v>0</v>
      </c>
    </row>
    <row r="193" spans="1:15" s="1" customFormat="1" ht="23.25" customHeight="1">
      <c r="A193" s="225">
        <v>181</v>
      </c>
      <c r="B193" s="226" t="s">
        <v>403</v>
      </c>
      <c r="C193" s="225"/>
      <c r="D193" s="225"/>
      <c r="E193" s="225"/>
      <c r="F193" s="225"/>
      <c r="G193" s="225"/>
      <c r="H193" s="225"/>
      <c r="I193" s="225"/>
      <c r="J193" s="225"/>
      <c r="K193" s="225"/>
      <c r="L193" s="225"/>
      <c r="M193" s="225"/>
      <c r="N193" s="225"/>
      <c r="O193" s="243">
        <f t="shared" si="7"/>
        <v>0</v>
      </c>
    </row>
    <row r="194" spans="1:15" s="1" customFormat="1" ht="23.25" customHeight="1">
      <c r="A194" s="225">
        <v>182</v>
      </c>
      <c r="B194" s="226" t="s">
        <v>404</v>
      </c>
      <c r="C194" s="225"/>
      <c r="D194" s="225"/>
      <c r="E194" s="225"/>
      <c r="F194" s="225"/>
      <c r="G194" s="225"/>
      <c r="H194" s="225"/>
      <c r="I194" s="225"/>
      <c r="J194" s="225"/>
      <c r="K194" s="225"/>
      <c r="L194" s="225"/>
      <c r="M194" s="225"/>
      <c r="N194" s="225"/>
      <c r="O194" s="243">
        <f t="shared" si="7"/>
        <v>0</v>
      </c>
    </row>
    <row r="195" spans="1:15" s="1" customFormat="1" ht="23.25" customHeight="1">
      <c r="A195" s="225">
        <v>183</v>
      </c>
      <c r="B195" s="226" t="s">
        <v>405</v>
      </c>
      <c r="C195" s="225"/>
      <c r="D195" s="225"/>
      <c r="E195" s="225"/>
      <c r="F195" s="225"/>
      <c r="G195" s="225"/>
      <c r="H195" s="225"/>
      <c r="I195" s="225"/>
      <c r="J195" s="225"/>
      <c r="K195" s="225"/>
      <c r="L195" s="225"/>
      <c r="M195" s="225"/>
      <c r="N195" s="225"/>
      <c r="O195" s="243">
        <f t="shared" si="7"/>
        <v>0</v>
      </c>
    </row>
    <row r="196" spans="1:15" s="1" customFormat="1" ht="23.25" customHeight="1">
      <c r="A196" s="225">
        <v>184</v>
      </c>
      <c r="B196" s="226" t="s">
        <v>406</v>
      </c>
      <c r="C196" s="225"/>
      <c r="D196" s="225"/>
      <c r="E196" s="225"/>
      <c r="F196" s="225"/>
      <c r="G196" s="225"/>
      <c r="H196" s="225"/>
      <c r="I196" s="225"/>
      <c r="J196" s="225"/>
      <c r="K196" s="225"/>
      <c r="L196" s="225"/>
      <c r="M196" s="225"/>
      <c r="N196" s="225"/>
      <c r="O196" s="243">
        <f t="shared" si="7"/>
        <v>0</v>
      </c>
    </row>
    <row r="197" spans="1:15" s="1" customFormat="1" ht="23.25" customHeight="1">
      <c r="A197" s="243"/>
      <c r="B197" s="244"/>
      <c r="C197" s="243">
        <f>SUM(C187:C196)</f>
        <v>25785.4</v>
      </c>
      <c r="D197" s="243">
        <f aca="true" t="shared" si="12" ref="D197:O197">SUM(D187:D196)</f>
        <v>0</v>
      </c>
      <c r="E197" s="243">
        <f t="shared" si="12"/>
        <v>30949.35</v>
      </c>
      <c r="F197" s="243">
        <f t="shared" si="12"/>
        <v>0</v>
      </c>
      <c r="G197" s="243">
        <f t="shared" si="12"/>
        <v>31897.48</v>
      </c>
      <c r="H197" s="243">
        <f t="shared" si="12"/>
        <v>0</v>
      </c>
      <c r="I197" s="243">
        <f t="shared" si="12"/>
        <v>22369.54</v>
      </c>
      <c r="J197" s="243">
        <f t="shared" si="12"/>
        <v>0</v>
      </c>
      <c r="K197" s="243">
        <f t="shared" si="12"/>
        <v>27662.49</v>
      </c>
      <c r="L197" s="243">
        <f t="shared" si="12"/>
        <v>0</v>
      </c>
      <c r="M197" s="243">
        <f t="shared" si="12"/>
        <v>24711.24</v>
      </c>
      <c r="N197" s="243">
        <f t="shared" si="12"/>
        <v>0</v>
      </c>
      <c r="O197" s="243">
        <f t="shared" si="12"/>
        <v>163375.49999999997</v>
      </c>
    </row>
    <row r="198" spans="1:15" s="1" customFormat="1" ht="23.25" customHeight="1">
      <c r="A198" s="225">
        <v>185</v>
      </c>
      <c r="B198" s="226" t="s">
        <v>407</v>
      </c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225"/>
      <c r="O198" s="243">
        <f t="shared" si="7"/>
        <v>0</v>
      </c>
    </row>
    <row r="199" spans="1:15" s="1" customFormat="1" ht="23.25" customHeight="1">
      <c r="A199" s="225">
        <v>186</v>
      </c>
      <c r="B199" s="226" t="s">
        <v>408</v>
      </c>
      <c r="C199" s="225"/>
      <c r="D199" s="225"/>
      <c r="E199" s="225"/>
      <c r="F199" s="225"/>
      <c r="G199" s="225"/>
      <c r="H199" s="225"/>
      <c r="I199" s="225"/>
      <c r="J199" s="225"/>
      <c r="K199" s="225"/>
      <c r="L199" s="225"/>
      <c r="M199" s="225"/>
      <c r="N199" s="225"/>
      <c r="O199" s="243">
        <f t="shared" si="7"/>
        <v>0</v>
      </c>
    </row>
    <row r="200" spans="1:15" s="1" customFormat="1" ht="23.25" customHeight="1">
      <c r="A200" s="225">
        <v>187</v>
      </c>
      <c r="B200" s="226" t="s">
        <v>409</v>
      </c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43">
        <f t="shared" si="7"/>
        <v>0</v>
      </c>
    </row>
    <row r="201" spans="1:15" s="1" customFormat="1" ht="23.25" customHeight="1">
      <c r="A201" s="225">
        <v>188</v>
      </c>
      <c r="B201" s="226" t="s">
        <v>410</v>
      </c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43">
        <f t="shared" si="7"/>
        <v>0</v>
      </c>
    </row>
    <row r="202" spans="1:15" s="1" customFormat="1" ht="23.25" customHeight="1">
      <c r="A202" s="225">
        <v>189</v>
      </c>
      <c r="B202" s="226" t="s">
        <v>411</v>
      </c>
      <c r="C202" s="225"/>
      <c r="D202" s="225"/>
      <c r="E202" s="225"/>
      <c r="F202" s="225"/>
      <c r="G202" s="225"/>
      <c r="H202" s="225"/>
      <c r="I202" s="225"/>
      <c r="J202" s="225"/>
      <c r="K202" s="225"/>
      <c r="L202" s="225"/>
      <c r="M202" s="225"/>
      <c r="N202" s="225"/>
      <c r="O202" s="243">
        <f t="shared" si="7"/>
        <v>0</v>
      </c>
    </row>
    <row r="203" spans="1:15" s="1" customFormat="1" ht="23.25" customHeight="1">
      <c r="A203" s="225">
        <v>190</v>
      </c>
      <c r="B203" s="226" t="s">
        <v>412</v>
      </c>
      <c r="C203" s="225"/>
      <c r="D203" s="225"/>
      <c r="E203" s="225"/>
      <c r="F203" s="225"/>
      <c r="G203" s="225"/>
      <c r="H203" s="225"/>
      <c r="I203" s="225"/>
      <c r="J203" s="225"/>
      <c r="K203" s="225"/>
      <c r="L203" s="225"/>
      <c r="M203" s="225"/>
      <c r="N203" s="225"/>
      <c r="O203" s="243">
        <f t="shared" si="7"/>
        <v>0</v>
      </c>
    </row>
    <row r="204" spans="1:15" s="1" customFormat="1" ht="23.25" customHeight="1">
      <c r="A204" s="225">
        <v>191</v>
      </c>
      <c r="B204" s="226" t="s">
        <v>413</v>
      </c>
      <c r="C204" s="225"/>
      <c r="D204" s="225"/>
      <c r="E204" s="225"/>
      <c r="F204" s="225"/>
      <c r="G204" s="225"/>
      <c r="H204" s="225"/>
      <c r="I204" s="225"/>
      <c r="J204" s="225"/>
      <c r="K204" s="225"/>
      <c r="L204" s="225"/>
      <c r="M204" s="225"/>
      <c r="N204" s="225"/>
      <c r="O204" s="243">
        <f t="shared" si="7"/>
        <v>0</v>
      </c>
    </row>
    <row r="205" spans="1:15" s="1" customFormat="1" ht="23.25" customHeight="1">
      <c r="A205" s="225">
        <v>192</v>
      </c>
      <c r="B205" s="226" t="s">
        <v>414</v>
      </c>
      <c r="C205" s="225"/>
      <c r="D205" s="225"/>
      <c r="E205" s="225"/>
      <c r="F205" s="225"/>
      <c r="G205" s="225"/>
      <c r="H205" s="225"/>
      <c r="I205" s="225"/>
      <c r="J205" s="225"/>
      <c r="K205" s="225"/>
      <c r="L205" s="225"/>
      <c r="M205" s="225"/>
      <c r="N205" s="225"/>
      <c r="O205" s="243">
        <f t="shared" si="7"/>
        <v>0</v>
      </c>
    </row>
    <row r="206" spans="1:15" s="1" customFormat="1" ht="23.25" customHeight="1">
      <c r="A206" s="225">
        <v>193</v>
      </c>
      <c r="B206" s="226" t="s">
        <v>415</v>
      </c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43">
        <f aca="true" t="shared" si="13" ref="O206:O274">SUM(C206:N206)</f>
        <v>0</v>
      </c>
    </row>
    <row r="207" spans="1:15" s="1" customFormat="1" ht="23.25" customHeight="1">
      <c r="A207" s="225">
        <v>194</v>
      </c>
      <c r="B207" s="226" t="s">
        <v>416</v>
      </c>
      <c r="C207" s="225"/>
      <c r="D207" s="225"/>
      <c r="E207" s="225"/>
      <c r="F207" s="225"/>
      <c r="G207" s="225"/>
      <c r="H207" s="225"/>
      <c r="I207" s="225"/>
      <c r="J207" s="225"/>
      <c r="K207" s="225"/>
      <c r="L207" s="225"/>
      <c r="M207" s="225"/>
      <c r="N207" s="225"/>
      <c r="O207" s="243">
        <f t="shared" si="13"/>
        <v>0</v>
      </c>
    </row>
    <row r="208" spans="1:15" s="1" customFormat="1" ht="23.25" customHeight="1">
      <c r="A208" s="225">
        <v>195</v>
      </c>
      <c r="B208" s="226" t="s">
        <v>417</v>
      </c>
      <c r="C208" s="225"/>
      <c r="D208" s="225"/>
      <c r="E208" s="225"/>
      <c r="F208" s="225"/>
      <c r="G208" s="225"/>
      <c r="H208" s="225"/>
      <c r="I208" s="225"/>
      <c r="J208" s="225"/>
      <c r="K208" s="225"/>
      <c r="L208" s="225"/>
      <c r="M208" s="225"/>
      <c r="N208" s="225"/>
      <c r="O208" s="243">
        <f t="shared" si="13"/>
        <v>0</v>
      </c>
    </row>
    <row r="209" spans="1:15" s="1" customFormat="1" ht="23.25" customHeight="1">
      <c r="A209" s="225">
        <v>196</v>
      </c>
      <c r="B209" s="226" t="s">
        <v>418</v>
      </c>
      <c r="C209" s="225"/>
      <c r="D209" s="225"/>
      <c r="E209" s="225"/>
      <c r="F209" s="225"/>
      <c r="G209" s="225"/>
      <c r="H209" s="225"/>
      <c r="I209" s="225"/>
      <c r="J209" s="225"/>
      <c r="K209" s="225"/>
      <c r="L209" s="225"/>
      <c r="M209" s="225"/>
      <c r="N209" s="225"/>
      <c r="O209" s="243">
        <f t="shared" si="13"/>
        <v>0</v>
      </c>
    </row>
    <row r="210" spans="1:15" s="1" customFormat="1" ht="23.25" customHeight="1">
      <c r="A210" s="243"/>
      <c r="B210" s="244"/>
      <c r="C210" s="243">
        <f>SUM(C198:C209)</f>
        <v>0</v>
      </c>
      <c r="D210" s="243">
        <f aca="true" t="shared" si="14" ref="D210:O210">SUM(D198:D209)</f>
        <v>0</v>
      </c>
      <c r="E210" s="243">
        <f t="shared" si="14"/>
        <v>0</v>
      </c>
      <c r="F210" s="243">
        <f t="shared" si="14"/>
        <v>0</v>
      </c>
      <c r="G210" s="243">
        <f t="shared" si="14"/>
        <v>0</v>
      </c>
      <c r="H210" s="243">
        <f t="shared" si="14"/>
        <v>0</v>
      </c>
      <c r="I210" s="243">
        <f t="shared" si="14"/>
        <v>0</v>
      </c>
      <c r="J210" s="243">
        <f t="shared" si="14"/>
        <v>0</v>
      </c>
      <c r="K210" s="243">
        <f t="shared" si="14"/>
        <v>0</v>
      </c>
      <c r="L210" s="243">
        <f t="shared" si="14"/>
        <v>0</v>
      </c>
      <c r="M210" s="243">
        <f t="shared" si="14"/>
        <v>0</v>
      </c>
      <c r="N210" s="243">
        <f t="shared" si="14"/>
        <v>0</v>
      </c>
      <c r="O210" s="243">
        <f t="shared" si="14"/>
        <v>0</v>
      </c>
    </row>
    <row r="211" spans="1:15" s="1" customFormat="1" ht="23.25" customHeight="1">
      <c r="A211" s="225">
        <v>197</v>
      </c>
      <c r="B211" s="226" t="s">
        <v>419</v>
      </c>
      <c r="C211" s="225"/>
      <c r="D211" s="225"/>
      <c r="E211" s="225"/>
      <c r="F211" s="225"/>
      <c r="G211" s="225"/>
      <c r="H211" s="225"/>
      <c r="I211" s="225"/>
      <c r="J211" s="225"/>
      <c r="K211" s="225"/>
      <c r="L211" s="225"/>
      <c r="M211" s="225"/>
      <c r="N211" s="225"/>
      <c r="O211" s="243">
        <f t="shared" si="13"/>
        <v>0</v>
      </c>
    </row>
    <row r="212" spans="1:15" s="1" customFormat="1" ht="23.25" customHeight="1">
      <c r="A212" s="225">
        <v>198</v>
      </c>
      <c r="B212" s="226" t="s">
        <v>420</v>
      </c>
      <c r="C212" s="225"/>
      <c r="D212" s="225"/>
      <c r="E212" s="225"/>
      <c r="F212" s="225"/>
      <c r="G212" s="225"/>
      <c r="H212" s="225"/>
      <c r="I212" s="225"/>
      <c r="J212" s="225"/>
      <c r="K212" s="225"/>
      <c r="L212" s="225"/>
      <c r="M212" s="225"/>
      <c r="N212" s="225"/>
      <c r="O212" s="243">
        <f t="shared" si="13"/>
        <v>0</v>
      </c>
    </row>
    <row r="213" spans="1:15" s="1" customFormat="1" ht="23.25" customHeight="1">
      <c r="A213" s="225">
        <v>199</v>
      </c>
      <c r="B213" s="226" t="s">
        <v>421</v>
      </c>
      <c r="C213" s="225"/>
      <c r="D213" s="225"/>
      <c r="E213" s="225"/>
      <c r="F213" s="225"/>
      <c r="G213" s="225"/>
      <c r="H213" s="225"/>
      <c r="I213" s="225"/>
      <c r="J213" s="225"/>
      <c r="K213" s="225"/>
      <c r="L213" s="225"/>
      <c r="M213" s="225"/>
      <c r="N213" s="225"/>
      <c r="O213" s="243">
        <f t="shared" si="13"/>
        <v>0</v>
      </c>
    </row>
    <row r="214" spans="1:15" s="1" customFormat="1" ht="23.25" customHeight="1">
      <c r="A214" s="225">
        <v>200</v>
      </c>
      <c r="B214" s="226" t="s">
        <v>422</v>
      </c>
      <c r="C214" s="225"/>
      <c r="D214" s="225"/>
      <c r="E214" s="225"/>
      <c r="F214" s="225"/>
      <c r="G214" s="225"/>
      <c r="H214" s="225"/>
      <c r="I214" s="225"/>
      <c r="J214" s="225"/>
      <c r="K214" s="225"/>
      <c r="L214" s="225"/>
      <c r="M214" s="225"/>
      <c r="N214" s="225"/>
      <c r="O214" s="243">
        <f t="shared" si="13"/>
        <v>0</v>
      </c>
    </row>
    <row r="215" spans="1:15" s="1" customFormat="1" ht="23.25" customHeight="1">
      <c r="A215" s="225">
        <v>201</v>
      </c>
      <c r="B215" s="226" t="s">
        <v>423</v>
      </c>
      <c r="C215" s="225"/>
      <c r="D215" s="225"/>
      <c r="E215" s="225"/>
      <c r="F215" s="225"/>
      <c r="G215" s="225"/>
      <c r="H215" s="225"/>
      <c r="I215" s="225"/>
      <c r="J215" s="225"/>
      <c r="K215" s="225"/>
      <c r="L215" s="225"/>
      <c r="M215" s="225"/>
      <c r="N215" s="225"/>
      <c r="O215" s="243">
        <f t="shared" si="13"/>
        <v>0</v>
      </c>
    </row>
    <row r="216" spans="1:15" s="1" customFormat="1" ht="23.25" customHeight="1">
      <c r="A216" s="225">
        <v>202</v>
      </c>
      <c r="B216" s="226" t="s">
        <v>424</v>
      </c>
      <c r="C216" s="225"/>
      <c r="D216" s="225"/>
      <c r="E216" s="225"/>
      <c r="F216" s="225"/>
      <c r="G216" s="225"/>
      <c r="H216" s="225"/>
      <c r="I216" s="225"/>
      <c r="J216" s="225"/>
      <c r="K216" s="225"/>
      <c r="L216" s="225"/>
      <c r="M216" s="225"/>
      <c r="N216" s="225"/>
      <c r="O216" s="243">
        <f t="shared" si="13"/>
        <v>0</v>
      </c>
    </row>
    <row r="217" spans="1:15" s="1" customFormat="1" ht="23.25" customHeight="1">
      <c r="A217" s="225">
        <v>203</v>
      </c>
      <c r="B217" s="226" t="s">
        <v>425</v>
      </c>
      <c r="C217" s="225"/>
      <c r="D217" s="225"/>
      <c r="E217" s="225"/>
      <c r="F217" s="225"/>
      <c r="G217" s="225"/>
      <c r="H217" s="225"/>
      <c r="I217" s="225"/>
      <c r="J217" s="225"/>
      <c r="K217" s="225"/>
      <c r="L217" s="225"/>
      <c r="M217" s="225"/>
      <c r="N217" s="225"/>
      <c r="O217" s="243">
        <f t="shared" si="13"/>
        <v>0</v>
      </c>
    </row>
    <row r="218" spans="1:15" s="1" customFormat="1" ht="23.25" customHeight="1">
      <c r="A218" s="225">
        <v>204</v>
      </c>
      <c r="B218" s="226" t="s">
        <v>426</v>
      </c>
      <c r="C218" s="225"/>
      <c r="D218" s="225"/>
      <c r="E218" s="225"/>
      <c r="F218" s="225"/>
      <c r="G218" s="225"/>
      <c r="H218" s="225"/>
      <c r="I218" s="225"/>
      <c r="J218" s="225"/>
      <c r="K218" s="225"/>
      <c r="L218" s="225"/>
      <c r="M218" s="225"/>
      <c r="N218" s="225"/>
      <c r="O218" s="243">
        <f t="shared" si="13"/>
        <v>0</v>
      </c>
    </row>
    <row r="219" spans="1:15" s="1" customFormat="1" ht="23.25" customHeight="1">
      <c r="A219" s="225">
        <v>205</v>
      </c>
      <c r="B219" s="226" t="s">
        <v>427</v>
      </c>
      <c r="C219" s="225"/>
      <c r="D219" s="225"/>
      <c r="E219" s="225"/>
      <c r="F219" s="225"/>
      <c r="G219" s="225"/>
      <c r="H219" s="225"/>
      <c r="I219" s="225"/>
      <c r="J219" s="225"/>
      <c r="K219" s="225"/>
      <c r="L219" s="225"/>
      <c r="M219" s="225"/>
      <c r="N219" s="225"/>
      <c r="O219" s="243">
        <f t="shared" si="13"/>
        <v>0</v>
      </c>
    </row>
    <row r="220" spans="1:15" s="1" customFormat="1" ht="23.25" customHeight="1">
      <c r="A220" s="225">
        <v>206</v>
      </c>
      <c r="B220" s="226" t="s">
        <v>428</v>
      </c>
      <c r="C220" s="225"/>
      <c r="D220" s="225"/>
      <c r="E220" s="225"/>
      <c r="F220" s="225"/>
      <c r="G220" s="225"/>
      <c r="H220" s="225"/>
      <c r="I220" s="225"/>
      <c r="J220" s="225"/>
      <c r="K220" s="225"/>
      <c r="L220" s="225"/>
      <c r="M220" s="225"/>
      <c r="N220" s="225"/>
      <c r="O220" s="243">
        <f t="shared" si="13"/>
        <v>0</v>
      </c>
    </row>
    <row r="221" spans="1:15" s="1" customFormat="1" ht="23.25" customHeight="1">
      <c r="A221" s="225">
        <v>207</v>
      </c>
      <c r="B221" s="226" t="s">
        <v>429</v>
      </c>
      <c r="C221" s="225"/>
      <c r="D221" s="225"/>
      <c r="E221" s="225"/>
      <c r="F221" s="225"/>
      <c r="G221" s="225"/>
      <c r="H221" s="225"/>
      <c r="I221" s="225"/>
      <c r="J221" s="225"/>
      <c r="K221" s="225"/>
      <c r="L221" s="225"/>
      <c r="M221" s="225"/>
      <c r="N221" s="225"/>
      <c r="O221" s="243">
        <f t="shared" si="13"/>
        <v>0</v>
      </c>
    </row>
    <row r="222" spans="1:15" s="1" customFormat="1" ht="23.25" customHeight="1">
      <c r="A222" s="225">
        <v>208</v>
      </c>
      <c r="B222" s="226" t="s">
        <v>430</v>
      </c>
      <c r="C222" s="225"/>
      <c r="D222" s="225"/>
      <c r="E222" s="225"/>
      <c r="F222" s="225"/>
      <c r="G222" s="225"/>
      <c r="H222" s="225"/>
      <c r="I222" s="225"/>
      <c r="J222" s="225"/>
      <c r="K222" s="225"/>
      <c r="L222" s="225"/>
      <c r="M222" s="225"/>
      <c r="N222" s="225"/>
      <c r="O222" s="243">
        <f t="shared" si="13"/>
        <v>0</v>
      </c>
    </row>
    <row r="223" spans="1:15" s="1" customFormat="1" ht="23.25" customHeight="1">
      <c r="A223" s="225">
        <v>209</v>
      </c>
      <c r="B223" s="226" t="s">
        <v>431</v>
      </c>
      <c r="C223" s="225"/>
      <c r="D223" s="225"/>
      <c r="E223" s="225"/>
      <c r="F223" s="225"/>
      <c r="G223" s="225"/>
      <c r="H223" s="225"/>
      <c r="I223" s="225"/>
      <c r="J223" s="225"/>
      <c r="K223" s="225"/>
      <c r="L223" s="225"/>
      <c r="M223" s="225"/>
      <c r="N223" s="225"/>
      <c r="O223" s="243">
        <f t="shared" si="13"/>
        <v>0</v>
      </c>
    </row>
    <row r="224" spans="1:15" s="1" customFormat="1" ht="23.25" customHeight="1">
      <c r="A224" s="225">
        <v>210</v>
      </c>
      <c r="B224" s="226" t="s">
        <v>432</v>
      </c>
      <c r="C224" s="225"/>
      <c r="D224" s="225"/>
      <c r="E224" s="225"/>
      <c r="F224" s="225"/>
      <c r="G224" s="225"/>
      <c r="H224" s="225"/>
      <c r="I224" s="225"/>
      <c r="J224" s="225"/>
      <c r="K224" s="225"/>
      <c r="L224" s="225"/>
      <c r="M224" s="225"/>
      <c r="N224" s="225"/>
      <c r="O224" s="243">
        <f t="shared" si="13"/>
        <v>0</v>
      </c>
    </row>
    <row r="225" spans="1:15" s="1" customFormat="1" ht="23.25" customHeight="1">
      <c r="A225" s="225">
        <v>211</v>
      </c>
      <c r="B225" s="226" t="s">
        <v>433</v>
      </c>
      <c r="C225" s="225"/>
      <c r="D225" s="225"/>
      <c r="E225" s="225"/>
      <c r="F225" s="225"/>
      <c r="G225" s="225"/>
      <c r="H225" s="225"/>
      <c r="I225" s="225"/>
      <c r="J225" s="225"/>
      <c r="K225" s="225"/>
      <c r="L225" s="225"/>
      <c r="M225" s="225"/>
      <c r="N225" s="225"/>
      <c r="O225" s="243">
        <f t="shared" si="13"/>
        <v>0</v>
      </c>
    </row>
    <row r="226" spans="1:15" s="1" customFormat="1" ht="23.25" customHeight="1">
      <c r="A226" s="225">
        <v>212</v>
      </c>
      <c r="B226" s="226" t="s">
        <v>434</v>
      </c>
      <c r="C226" s="225"/>
      <c r="D226" s="225"/>
      <c r="E226" s="225"/>
      <c r="F226" s="225"/>
      <c r="G226" s="225"/>
      <c r="H226" s="225"/>
      <c r="I226" s="225"/>
      <c r="J226" s="225"/>
      <c r="K226" s="225"/>
      <c r="L226" s="225"/>
      <c r="M226" s="225"/>
      <c r="N226" s="225"/>
      <c r="O226" s="243">
        <f t="shared" si="13"/>
        <v>0</v>
      </c>
    </row>
    <row r="227" spans="1:15" s="1" customFormat="1" ht="23.25" customHeight="1">
      <c r="A227" s="225">
        <v>213</v>
      </c>
      <c r="B227" s="226" t="s">
        <v>435</v>
      </c>
      <c r="C227" s="225"/>
      <c r="D227" s="225"/>
      <c r="E227" s="225"/>
      <c r="F227" s="225"/>
      <c r="G227" s="225"/>
      <c r="H227" s="225"/>
      <c r="I227" s="225"/>
      <c r="J227" s="225"/>
      <c r="K227" s="225"/>
      <c r="L227" s="225"/>
      <c r="M227" s="225"/>
      <c r="N227" s="225"/>
      <c r="O227" s="243">
        <f t="shared" si="13"/>
        <v>0</v>
      </c>
    </row>
    <row r="228" spans="1:15" s="1" customFormat="1" ht="23.25" customHeight="1">
      <c r="A228" s="225">
        <v>214</v>
      </c>
      <c r="B228" s="226" t="s">
        <v>436</v>
      </c>
      <c r="C228" s="225"/>
      <c r="D228" s="225"/>
      <c r="E228" s="225"/>
      <c r="F228" s="225"/>
      <c r="G228" s="225"/>
      <c r="H228" s="225"/>
      <c r="I228" s="225"/>
      <c r="J228" s="225"/>
      <c r="K228" s="225"/>
      <c r="L228" s="225"/>
      <c r="M228" s="225"/>
      <c r="N228" s="225"/>
      <c r="O228" s="243">
        <f t="shared" si="13"/>
        <v>0</v>
      </c>
    </row>
    <row r="229" spans="1:15" s="1" customFormat="1" ht="23.25" customHeight="1">
      <c r="A229" s="225">
        <v>215</v>
      </c>
      <c r="B229" s="226" t="s">
        <v>437</v>
      </c>
      <c r="C229" s="225"/>
      <c r="D229" s="225"/>
      <c r="E229" s="225"/>
      <c r="F229" s="225"/>
      <c r="G229" s="225"/>
      <c r="H229" s="225"/>
      <c r="I229" s="225"/>
      <c r="J229" s="225"/>
      <c r="K229" s="225"/>
      <c r="L229" s="225"/>
      <c r="M229" s="225"/>
      <c r="N229" s="225"/>
      <c r="O229" s="243">
        <f t="shared" si="13"/>
        <v>0</v>
      </c>
    </row>
    <row r="230" spans="1:15" s="1" customFormat="1" ht="23.25" customHeight="1">
      <c r="A230" s="225">
        <v>216</v>
      </c>
      <c r="B230" s="226" t="s">
        <v>438</v>
      </c>
      <c r="C230" s="225"/>
      <c r="D230" s="225"/>
      <c r="E230" s="225"/>
      <c r="F230" s="225"/>
      <c r="G230" s="225"/>
      <c r="H230" s="225"/>
      <c r="I230" s="225"/>
      <c r="J230" s="225"/>
      <c r="K230" s="225"/>
      <c r="L230" s="225"/>
      <c r="M230" s="225"/>
      <c r="N230" s="225"/>
      <c r="O230" s="243">
        <f t="shared" si="13"/>
        <v>0</v>
      </c>
    </row>
    <row r="231" spans="1:15" s="1" customFormat="1" ht="23.25" customHeight="1">
      <c r="A231" s="243"/>
      <c r="B231" s="244"/>
      <c r="C231" s="243">
        <f>SUM(C211:C230)</f>
        <v>0</v>
      </c>
      <c r="D231" s="243">
        <f aca="true" t="shared" si="15" ref="D231:O231">SUM(D211:D230)</f>
        <v>0</v>
      </c>
      <c r="E231" s="243">
        <f t="shared" si="15"/>
        <v>0</v>
      </c>
      <c r="F231" s="243">
        <f t="shared" si="15"/>
        <v>0</v>
      </c>
      <c r="G231" s="243">
        <f t="shared" si="15"/>
        <v>0</v>
      </c>
      <c r="H231" s="243">
        <f t="shared" si="15"/>
        <v>0</v>
      </c>
      <c r="I231" s="243">
        <f t="shared" si="15"/>
        <v>0</v>
      </c>
      <c r="J231" s="243">
        <f t="shared" si="15"/>
        <v>0</v>
      </c>
      <c r="K231" s="243">
        <f t="shared" si="15"/>
        <v>0</v>
      </c>
      <c r="L231" s="243">
        <f t="shared" si="15"/>
        <v>0</v>
      </c>
      <c r="M231" s="243">
        <f t="shared" si="15"/>
        <v>0</v>
      </c>
      <c r="N231" s="243">
        <f t="shared" si="15"/>
        <v>0</v>
      </c>
      <c r="O231" s="243">
        <f t="shared" si="15"/>
        <v>0</v>
      </c>
    </row>
    <row r="232" spans="1:15" s="1" customFormat="1" ht="23.25" customHeight="1">
      <c r="A232" s="225">
        <v>217</v>
      </c>
      <c r="B232" s="226" t="s">
        <v>439</v>
      </c>
      <c r="C232" s="225"/>
      <c r="D232" s="225"/>
      <c r="E232" s="225"/>
      <c r="F232" s="225"/>
      <c r="G232" s="225"/>
      <c r="H232" s="225"/>
      <c r="I232" s="225"/>
      <c r="J232" s="225"/>
      <c r="K232" s="225"/>
      <c r="L232" s="225"/>
      <c r="M232" s="225"/>
      <c r="N232" s="225"/>
      <c r="O232" s="243">
        <f t="shared" si="13"/>
        <v>0</v>
      </c>
    </row>
    <row r="233" spans="1:15" s="1" customFormat="1" ht="23.25" customHeight="1">
      <c r="A233" s="225">
        <v>218</v>
      </c>
      <c r="B233" s="226" t="s">
        <v>440</v>
      </c>
      <c r="C233" s="225"/>
      <c r="D233" s="225"/>
      <c r="E233" s="225"/>
      <c r="F233" s="225"/>
      <c r="G233" s="225"/>
      <c r="H233" s="225"/>
      <c r="I233" s="225"/>
      <c r="J233" s="225"/>
      <c r="K233" s="225"/>
      <c r="L233" s="225"/>
      <c r="M233" s="225"/>
      <c r="N233" s="225"/>
      <c r="O233" s="243">
        <f t="shared" si="13"/>
        <v>0</v>
      </c>
    </row>
    <row r="234" spans="1:15" s="1" customFormat="1" ht="23.25" customHeight="1">
      <c r="A234" s="225">
        <v>219</v>
      </c>
      <c r="B234" s="226" t="s">
        <v>441</v>
      </c>
      <c r="C234" s="225"/>
      <c r="D234" s="225"/>
      <c r="E234" s="225"/>
      <c r="F234" s="225"/>
      <c r="G234" s="225"/>
      <c r="H234" s="225"/>
      <c r="I234" s="225"/>
      <c r="J234" s="225"/>
      <c r="K234" s="225"/>
      <c r="L234" s="225"/>
      <c r="M234" s="225"/>
      <c r="N234" s="225"/>
      <c r="O234" s="243">
        <f t="shared" si="13"/>
        <v>0</v>
      </c>
    </row>
    <row r="235" spans="1:15" s="1" customFormat="1" ht="23.25" customHeight="1">
      <c r="A235" s="225">
        <v>220</v>
      </c>
      <c r="B235" s="226" t="s">
        <v>442</v>
      </c>
      <c r="C235" s="225"/>
      <c r="D235" s="225"/>
      <c r="E235" s="225"/>
      <c r="F235" s="225"/>
      <c r="G235" s="225"/>
      <c r="H235" s="225"/>
      <c r="I235" s="225"/>
      <c r="J235" s="225"/>
      <c r="K235" s="225"/>
      <c r="L235" s="225"/>
      <c r="M235" s="225"/>
      <c r="N235" s="225"/>
      <c r="O235" s="243">
        <f t="shared" si="13"/>
        <v>0</v>
      </c>
    </row>
    <row r="236" spans="1:15" s="1" customFormat="1" ht="23.25" customHeight="1">
      <c r="A236" s="225">
        <v>221</v>
      </c>
      <c r="B236" s="226" t="s">
        <v>443</v>
      </c>
      <c r="C236" s="225"/>
      <c r="D236" s="225"/>
      <c r="E236" s="225"/>
      <c r="F236" s="225"/>
      <c r="G236" s="225"/>
      <c r="H236" s="225"/>
      <c r="I236" s="225"/>
      <c r="J236" s="225"/>
      <c r="K236" s="225"/>
      <c r="L236" s="225"/>
      <c r="M236" s="225"/>
      <c r="N236" s="225"/>
      <c r="O236" s="243">
        <f t="shared" si="13"/>
        <v>0</v>
      </c>
    </row>
    <row r="237" spans="1:15" s="1" customFormat="1" ht="23.25" customHeight="1">
      <c r="A237" s="225">
        <v>222</v>
      </c>
      <c r="B237" s="226" t="s">
        <v>444</v>
      </c>
      <c r="C237" s="225"/>
      <c r="D237" s="225"/>
      <c r="E237" s="225"/>
      <c r="F237" s="225"/>
      <c r="G237" s="225"/>
      <c r="H237" s="225"/>
      <c r="I237" s="225"/>
      <c r="J237" s="225"/>
      <c r="K237" s="225"/>
      <c r="L237" s="225"/>
      <c r="M237" s="225"/>
      <c r="N237" s="225"/>
      <c r="O237" s="243">
        <f t="shared" si="13"/>
        <v>0</v>
      </c>
    </row>
    <row r="238" spans="1:15" s="1" customFormat="1" ht="23.25" customHeight="1">
      <c r="A238" s="225">
        <v>223</v>
      </c>
      <c r="B238" s="226" t="s">
        <v>445</v>
      </c>
      <c r="C238" s="225"/>
      <c r="D238" s="225"/>
      <c r="E238" s="225"/>
      <c r="F238" s="225"/>
      <c r="G238" s="225"/>
      <c r="H238" s="225"/>
      <c r="I238" s="225"/>
      <c r="J238" s="225"/>
      <c r="K238" s="225"/>
      <c r="L238" s="225"/>
      <c r="M238" s="225"/>
      <c r="N238" s="225"/>
      <c r="O238" s="243">
        <f t="shared" si="13"/>
        <v>0</v>
      </c>
    </row>
    <row r="239" spans="1:15" s="1" customFormat="1" ht="23.25" customHeight="1">
      <c r="A239" s="225">
        <v>224</v>
      </c>
      <c r="B239" s="226" t="s">
        <v>446</v>
      </c>
      <c r="C239" s="225"/>
      <c r="D239" s="225"/>
      <c r="E239" s="225"/>
      <c r="F239" s="225"/>
      <c r="G239" s="225"/>
      <c r="H239" s="225"/>
      <c r="I239" s="225"/>
      <c r="J239" s="225"/>
      <c r="K239" s="225"/>
      <c r="L239" s="225"/>
      <c r="M239" s="225"/>
      <c r="N239" s="225"/>
      <c r="O239" s="243">
        <f t="shared" si="13"/>
        <v>0</v>
      </c>
    </row>
    <row r="240" spans="1:15" s="1" customFormat="1" ht="23.25" customHeight="1">
      <c r="A240" s="225">
        <v>225</v>
      </c>
      <c r="B240" s="226" t="s">
        <v>447</v>
      </c>
      <c r="C240" s="225"/>
      <c r="D240" s="225"/>
      <c r="E240" s="225"/>
      <c r="F240" s="225"/>
      <c r="G240" s="225"/>
      <c r="H240" s="225"/>
      <c r="I240" s="225"/>
      <c r="J240" s="225"/>
      <c r="K240" s="225"/>
      <c r="L240" s="225"/>
      <c r="M240" s="225"/>
      <c r="N240" s="225"/>
      <c r="O240" s="243">
        <f t="shared" si="13"/>
        <v>0</v>
      </c>
    </row>
    <row r="241" spans="1:15" s="1" customFormat="1" ht="23.25" customHeight="1">
      <c r="A241" s="243"/>
      <c r="B241" s="244"/>
      <c r="C241" s="243">
        <f>SUM(C232:C240)</f>
        <v>0</v>
      </c>
      <c r="D241" s="243">
        <f aca="true" t="shared" si="16" ref="D241:O241">SUM(D232:D240)</f>
        <v>0</v>
      </c>
      <c r="E241" s="243">
        <f t="shared" si="16"/>
        <v>0</v>
      </c>
      <c r="F241" s="243">
        <f t="shared" si="16"/>
        <v>0</v>
      </c>
      <c r="G241" s="243">
        <f t="shared" si="16"/>
        <v>0</v>
      </c>
      <c r="H241" s="243">
        <f t="shared" si="16"/>
        <v>0</v>
      </c>
      <c r="I241" s="243">
        <f t="shared" si="16"/>
        <v>0</v>
      </c>
      <c r="J241" s="243">
        <f t="shared" si="16"/>
        <v>0</v>
      </c>
      <c r="K241" s="243">
        <f t="shared" si="16"/>
        <v>0</v>
      </c>
      <c r="L241" s="243">
        <f t="shared" si="16"/>
        <v>0</v>
      </c>
      <c r="M241" s="243">
        <f t="shared" si="16"/>
        <v>0</v>
      </c>
      <c r="N241" s="243">
        <f t="shared" si="16"/>
        <v>0</v>
      </c>
      <c r="O241" s="243">
        <f t="shared" si="16"/>
        <v>0</v>
      </c>
    </row>
    <row r="242" spans="1:15" s="1" customFormat="1" ht="23.25" customHeight="1">
      <c r="A242" s="225">
        <v>226</v>
      </c>
      <c r="B242" s="226" t="s">
        <v>448</v>
      </c>
      <c r="C242" s="225"/>
      <c r="D242" s="225"/>
      <c r="E242" s="225"/>
      <c r="F242" s="225"/>
      <c r="G242" s="225"/>
      <c r="H242" s="225"/>
      <c r="I242" s="225"/>
      <c r="J242" s="225"/>
      <c r="K242" s="225"/>
      <c r="L242" s="225"/>
      <c r="M242" s="225"/>
      <c r="N242" s="225"/>
      <c r="O242" s="243">
        <f t="shared" si="13"/>
        <v>0</v>
      </c>
    </row>
    <row r="243" spans="1:15" s="1" customFormat="1" ht="23.25" customHeight="1">
      <c r="A243" s="225">
        <v>227</v>
      </c>
      <c r="B243" s="226" t="s">
        <v>449</v>
      </c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43">
        <f t="shared" si="13"/>
        <v>0</v>
      </c>
    </row>
    <row r="244" spans="1:15" s="1" customFormat="1" ht="23.25" customHeight="1">
      <c r="A244" s="225">
        <v>228</v>
      </c>
      <c r="B244" s="226" t="s">
        <v>450</v>
      </c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43">
        <f t="shared" si="13"/>
        <v>0</v>
      </c>
    </row>
    <row r="245" spans="1:15" s="1" customFormat="1" ht="23.25" customHeight="1">
      <c r="A245" s="225">
        <v>229</v>
      </c>
      <c r="B245" s="226" t="s">
        <v>451</v>
      </c>
      <c r="C245" s="225"/>
      <c r="D245" s="225"/>
      <c r="E245" s="225"/>
      <c r="F245" s="225"/>
      <c r="G245" s="225"/>
      <c r="H245" s="225"/>
      <c r="I245" s="225"/>
      <c r="J245" s="225"/>
      <c r="K245" s="225"/>
      <c r="L245" s="225"/>
      <c r="M245" s="225"/>
      <c r="N245" s="225"/>
      <c r="O245" s="243">
        <f t="shared" si="13"/>
        <v>0</v>
      </c>
    </row>
    <row r="246" spans="1:15" s="1" customFormat="1" ht="23.25" customHeight="1">
      <c r="A246" s="225">
        <v>230</v>
      </c>
      <c r="B246" s="226" t="s">
        <v>452</v>
      </c>
      <c r="C246" s="225"/>
      <c r="D246" s="225"/>
      <c r="E246" s="225"/>
      <c r="F246" s="225"/>
      <c r="G246" s="225"/>
      <c r="H246" s="225"/>
      <c r="I246" s="225"/>
      <c r="J246" s="225"/>
      <c r="K246" s="225"/>
      <c r="L246" s="225"/>
      <c r="M246" s="225"/>
      <c r="N246" s="225"/>
      <c r="O246" s="243">
        <f t="shared" si="13"/>
        <v>0</v>
      </c>
    </row>
    <row r="247" spans="1:15" s="1" customFormat="1" ht="23.25" customHeight="1">
      <c r="A247" s="225">
        <v>231</v>
      </c>
      <c r="B247" s="226" t="s">
        <v>453</v>
      </c>
      <c r="C247" s="225"/>
      <c r="D247" s="225"/>
      <c r="E247" s="225"/>
      <c r="F247" s="225"/>
      <c r="G247" s="225"/>
      <c r="H247" s="225"/>
      <c r="I247" s="225"/>
      <c r="J247" s="225"/>
      <c r="K247" s="225"/>
      <c r="L247" s="225"/>
      <c r="M247" s="225"/>
      <c r="N247" s="225"/>
      <c r="O247" s="243">
        <f t="shared" si="13"/>
        <v>0</v>
      </c>
    </row>
    <row r="248" spans="1:15" s="1" customFormat="1" ht="23.25" customHeight="1">
      <c r="A248" s="225">
        <v>232</v>
      </c>
      <c r="B248" s="226" t="s">
        <v>454</v>
      </c>
      <c r="C248" s="225"/>
      <c r="D248" s="225"/>
      <c r="E248" s="225"/>
      <c r="F248" s="225"/>
      <c r="G248" s="225"/>
      <c r="H248" s="225"/>
      <c r="I248" s="225"/>
      <c r="J248" s="225"/>
      <c r="K248" s="225"/>
      <c r="L248" s="225"/>
      <c r="M248" s="225"/>
      <c r="N248" s="225"/>
      <c r="O248" s="243">
        <f t="shared" si="13"/>
        <v>0</v>
      </c>
    </row>
    <row r="249" spans="1:15" s="1" customFormat="1" ht="23.25" customHeight="1">
      <c r="A249" s="225">
        <v>233</v>
      </c>
      <c r="B249" s="226" t="s">
        <v>455</v>
      </c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43">
        <f t="shared" si="13"/>
        <v>0</v>
      </c>
    </row>
    <row r="250" spans="1:15" s="1" customFormat="1" ht="23.25" customHeight="1">
      <c r="A250" s="225">
        <v>234</v>
      </c>
      <c r="B250" s="226" t="s">
        <v>456</v>
      </c>
      <c r="C250" s="225"/>
      <c r="D250" s="225"/>
      <c r="E250" s="225"/>
      <c r="F250" s="225"/>
      <c r="G250" s="225"/>
      <c r="H250" s="225"/>
      <c r="I250" s="225"/>
      <c r="J250" s="225"/>
      <c r="K250" s="225"/>
      <c r="L250" s="225"/>
      <c r="M250" s="225"/>
      <c r="N250" s="225"/>
      <c r="O250" s="243">
        <f t="shared" si="13"/>
        <v>0</v>
      </c>
    </row>
    <row r="251" spans="1:15" s="1" customFormat="1" ht="23.25" customHeight="1">
      <c r="A251" s="225">
        <v>235</v>
      </c>
      <c r="B251" s="226" t="s">
        <v>457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243">
        <f t="shared" si="13"/>
        <v>0</v>
      </c>
    </row>
    <row r="252" spans="1:15" s="1" customFormat="1" ht="23.25" customHeight="1">
      <c r="A252" s="225">
        <v>236</v>
      </c>
      <c r="B252" s="226" t="s">
        <v>458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243">
        <f t="shared" si="13"/>
        <v>0</v>
      </c>
    </row>
    <row r="253" spans="1:15" s="1" customFormat="1" ht="23.25" customHeight="1">
      <c r="A253" s="225">
        <v>237</v>
      </c>
      <c r="B253" s="226" t="s">
        <v>459</v>
      </c>
      <c r="C253" s="225"/>
      <c r="D253" s="225"/>
      <c r="E253" s="225"/>
      <c r="F253" s="225"/>
      <c r="G253" s="225"/>
      <c r="H253" s="225"/>
      <c r="I253" s="225"/>
      <c r="J253" s="225"/>
      <c r="K253" s="225"/>
      <c r="L253" s="225"/>
      <c r="M253" s="225"/>
      <c r="N253" s="225"/>
      <c r="O253" s="243">
        <f t="shared" si="13"/>
        <v>0</v>
      </c>
    </row>
    <row r="254" spans="1:15" s="1" customFormat="1" ht="23.25" customHeight="1">
      <c r="A254" s="225">
        <v>238</v>
      </c>
      <c r="B254" s="226" t="s">
        <v>460</v>
      </c>
      <c r="C254" s="225"/>
      <c r="D254" s="225"/>
      <c r="E254" s="225"/>
      <c r="F254" s="225"/>
      <c r="G254" s="225"/>
      <c r="H254" s="225"/>
      <c r="I254" s="225"/>
      <c r="J254" s="225"/>
      <c r="K254" s="225"/>
      <c r="L254" s="225"/>
      <c r="M254" s="225"/>
      <c r="N254" s="225"/>
      <c r="O254" s="243">
        <f t="shared" si="13"/>
        <v>0</v>
      </c>
    </row>
    <row r="255" spans="1:15" s="1" customFormat="1" ht="23.25" customHeight="1">
      <c r="A255" s="225">
        <v>239</v>
      </c>
      <c r="B255" s="226" t="s">
        <v>461</v>
      </c>
      <c r="C255" s="225"/>
      <c r="D255" s="225"/>
      <c r="E255" s="225"/>
      <c r="F255" s="225"/>
      <c r="G255" s="225"/>
      <c r="H255" s="225"/>
      <c r="I255" s="225"/>
      <c r="J255" s="225"/>
      <c r="K255" s="225"/>
      <c r="L255" s="225"/>
      <c r="M255" s="225"/>
      <c r="N255" s="225"/>
      <c r="O255" s="243">
        <f t="shared" si="13"/>
        <v>0</v>
      </c>
    </row>
    <row r="256" spans="1:15" s="1" customFormat="1" ht="23.25" customHeight="1">
      <c r="A256" s="225">
        <v>240</v>
      </c>
      <c r="B256" s="226" t="s">
        <v>462</v>
      </c>
      <c r="C256" s="225"/>
      <c r="D256" s="225"/>
      <c r="E256" s="225"/>
      <c r="F256" s="225"/>
      <c r="G256" s="225"/>
      <c r="H256" s="225"/>
      <c r="I256" s="225"/>
      <c r="J256" s="225"/>
      <c r="K256" s="225"/>
      <c r="L256" s="225"/>
      <c r="M256" s="225"/>
      <c r="N256" s="225"/>
      <c r="O256" s="243">
        <f t="shared" si="13"/>
        <v>0</v>
      </c>
    </row>
    <row r="257" spans="1:15" s="1" customFormat="1" ht="23.25" customHeight="1">
      <c r="A257" s="243"/>
      <c r="B257" s="244"/>
      <c r="C257" s="243">
        <f>SUM(C242:C256)</f>
        <v>0</v>
      </c>
      <c r="D257" s="243">
        <f aca="true" t="shared" si="17" ref="D257:O257">SUM(D242:D256)</f>
        <v>0</v>
      </c>
      <c r="E257" s="243">
        <f t="shared" si="17"/>
        <v>0</v>
      </c>
      <c r="F257" s="243">
        <f t="shared" si="17"/>
        <v>0</v>
      </c>
      <c r="G257" s="243">
        <f t="shared" si="17"/>
        <v>0</v>
      </c>
      <c r="H257" s="243">
        <f t="shared" si="17"/>
        <v>0</v>
      </c>
      <c r="I257" s="243">
        <f t="shared" si="17"/>
        <v>0</v>
      </c>
      <c r="J257" s="243">
        <f t="shared" si="17"/>
        <v>0</v>
      </c>
      <c r="K257" s="243">
        <f t="shared" si="17"/>
        <v>0</v>
      </c>
      <c r="L257" s="243">
        <f t="shared" si="17"/>
        <v>0</v>
      </c>
      <c r="M257" s="243">
        <f t="shared" si="17"/>
        <v>0</v>
      </c>
      <c r="N257" s="243">
        <f t="shared" si="17"/>
        <v>0</v>
      </c>
      <c r="O257" s="243">
        <f t="shared" si="17"/>
        <v>0</v>
      </c>
    </row>
    <row r="258" spans="1:15" s="1" customFormat="1" ht="23.25" customHeight="1">
      <c r="A258" s="225">
        <v>241</v>
      </c>
      <c r="B258" s="226" t="s">
        <v>463</v>
      </c>
      <c r="C258" s="225"/>
      <c r="D258" s="225"/>
      <c r="E258" s="225"/>
      <c r="F258" s="225"/>
      <c r="G258" s="225"/>
      <c r="H258" s="225"/>
      <c r="I258" s="225"/>
      <c r="J258" s="225"/>
      <c r="K258" s="225"/>
      <c r="L258" s="225"/>
      <c r="M258" s="225"/>
      <c r="N258" s="225"/>
      <c r="O258" s="243">
        <f t="shared" si="13"/>
        <v>0</v>
      </c>
    </row>
    <row r="259" spans="1:15" s="1" customFormat="1" ht="23.25" customHeight="1">
      <c r="A259" s="225">
        <v>242</v>
      </c>
      <c r="B259" s="226" t="s">
        <v>464</v>
      </c>
      <c r="C259" s="225"/>
      <c r="D259" s="225"/>
      <c r="E259" s="225"/>
      <c r="F259" s="225"/>
      <c r="G259" s="225"/>
      <c r="H259" s="225"/>
      <c r="I259" s="225"/>
      <c r="J259" s="225"/>
      <c r="K259" s="225"/>
      <c r="L259" s="225"/>
      <c r="M259" s="225"/>
      <c r="N259" s="225"/>
      <c r="O259" s="243">
        <f t="shared" si="13"/>
        <v>0</v>
      </c>
    </row>
    <row r="260" spans="1:15" s="1" customFormat="1" ht="23.25" customHeight="1">
      <c r="A260" s="225">
        <v>243</v>
      </c>
      <c r="B260" s="226" t="s">
        <v>465</v>
      </c>
      <c r="C260" s="225"/>
      <c r="D260" s="225"/>
      <c r="E260" s="225"/>
      <c r="F260" s="225"/>
      <c r="G260" s="225"/>
      <c r="H260" s="225"/>
      <c r="I260" s="225"/>
      <c r="J260" s="225"/>
      <c r="K260" s="225"/>
      <c r="L260" s="225"/>
      <c r="M260" s="225"/>
      <c r="N260" s="225"/>
      <c r="O260" s="243">
        <f t="shared" si="13"/>
        <v>0</v>
      </c>
    </row>
    <row r="261" spans="1:15" s="1" customFormat="1" ht="23.25" customHeight="1">
      <c r="A261" s="225">
        <v>244</v>
      </c>
      <c r="B261" s="226" t="s">
        <v>466</v>
      </c>
      <c r="C261" s="225"/>
      <c r="D261" s="225"/>
      <c r="E261" s="225"/>
      <c r="F261" s="225"/>
      <c r="G261" s="225"/>
      <c r="H261" s="225"/>
      <c r="I261" s="225"/>
      <c r="J261" s="225"/>
      <c r="K261" s="225"/>
      <c r="L261" s="225"/>
      <c r="M261" s="225"/>
      <c r="N261" s="225"/>
      <c r="O261" s="243">
        <f>SUM(C261:N261)</f>
        <v>0</v>
      </c>
    </row>
    <row r="262" spans="1:15" s="1" customFormat="1" ht="23.25" customHeight="1">
      <c r="A262" s="225">
        <v>245</v>
      </c>
      <c r="B262" s="226" t="s">
        <v>467</v>
      </c>
      <c r="C262" s="225"/>
      <c r="D262" s="225"/>
      <c r="E262" s="225"/>
      <c r="F262" s="225"/>
      <c r="G262" s="225"/>
      <c r="H262" s="225"/>
      <c r="I262" s="225"/>
      <c r="J262" s="225"/>
      <c r="K262" s="225"/>
      <c r="L262" s="225"/>
      <c r="M262" s="225"/>
      <c r="N262" s="225"/>
      <c r="O262" s="243">
        <f t="shared" si="13"/>
        <v>0</v>
      </c>
    </row>
    <row r="263" spans="1:15" s="1" customFormat="1" ht="23.25" customHeight="1">
      <c r="A263" s="225">
        <v>246</v>
      </c>
      <c r="B263" s="226" t="s">
        <v>468</v>
      </c>
      <c r="C263" s="225"/>
      <c r="D263" s="225"/>
      <c r="E263" s="225"/>
      <c r="F263" s="225"/>
      <c r="G263" s="225"/>
      <c r="H263" s="225"/>
      <c r="I263" s="225"/>
      <c r="J263" s="225"/>
      <c r="K263" s="225"/>
      <c r="L263" s="225"/>
      <c r="M263" s="225"/>
      <c r="N263" s="225"/>
      <c r="O263" s="243">
        <f t="shared" si="13"/>
        <v>0</v>
      </c>
    </row>
    <row r="264" spans="1:15" s="1" customFormat="1" ht="23.25" customHeight="1">
      <c r="A264" s="225">
        <v>247</v>
      </c>
      <c r="B264" s="226" t="s">
        <v>469</v>
      </c>
      <c r="C264" s="225"/>
      <c r="D264" s="225"/>
      <c r="E264" s="225"/>
      <c r="F264" s="225"/>
      <c r="G264" s="225"/>
      <c r="H264" s="225"/>
      <c r="I264" s="225"/>
      <c r="J264" s="225"/>
      <c r="K264" s="225"/>
      <c r="L264" s="225"/>
      <c r="M264" s="225"/>
      <c r="N264" s="225"/>
      <c r="O264" s="243">
        <f t="shared" si="13"/>
        <v>0</v>
      </c>
    </row>
    <row r="265" spans="1:15" s="1" customFormat="1" ht="23.25" customHeight="1">
      <c r="A265" s="225">
        <v>248</v>
      </c>
      <c r="B265" s="226" t="s">
        <v>470</v>
      </c>
      <c r="C265" s="225"/>
      <c r="D265" s="225"/>
      <c r="E265" s="225"/>
      <c r="F265" s="225"/>
      <c r="G265" s="225"/>
      <c r="H265" s="225"/>
      <c r="I265" s="225"/>
      <c r="J265" s="225"/>
      <c r="K265" s="225"/>
      <c r="L265" s="225"/>
      <c r="M265" s="225"/>
      <c r="N265" s="225"/>
      <c r="O265" s="243">
        <f t="shared" si="13"/>
        <v>0</v>
      </c>
    </row>
    <row r="266" spans="1:15" s="1" customFormat="1" ht="23.25" customHeight="1">
      <c r="A266" s="225">
        <v>249</v>
      </c>
      <c r="B266" s="226" t="s">
        <v>471</v>
      </c>
      <c r="C266" s="225"/>
      <c r="D266" s="225"/>
      <c r="E266" s="225"/>
      <c r="F266" s="225"/>
      <c r="G266" s="225"/>
      <c r="H266" s="225"/>
      <c r="I266" s="225"/>
      <c r="J266" s="225"/>
      <c r="K266" s="225"/>
      <c r="L266" s="225"/>
      <c r="M266" s="225"/>
      <c r="N266" s="225"/>
      <c r="O266" s="243">
        <f t="shared" si="13"/>
        <v>0</v>
      </c>
    </row>
    <row r="267" spans="1:15" s="1" customFormat="1" ht="23.25" customHeight="1">
      <c r="A267" s="225">
        <v>250</v>
      </c>
      <c r="B267" s="226" t="s">
        <v>472</v>
      </c>
      <c r="C267" s="225"/>
      <c r="D267" s="225"/>
      <c r="E267" s="225"/>
      <c r="F267" s="225"/>
      <c r="G267" s="225"/>
      <c r="H267" s="225"/>
      <c r="I267" s="225"/>
      <c r="J267" s="225"/>
      <c r="K267" s="225"/>
      <c r="L267" s="225"/>
      <c r="M267" s="225"/>
      <c r="N267" s="225"/>
      <c r="O267" s="243">
        <f t="shared" si="13"/>
        <v>0</v>
      </c>
    </row>
    <row r="268" spans="1:15" s="1" customFormat="1" ht="23.25" customHeight="1">
      <c r="A268" s="225">
        <v>251</v>
      </c>
      <c r="B268" s="226" t="s">
        <v>473</v>
      </c>
      <c r="C268" s="225"/>
      <c r="D268" s="225"/>
      <c r="E268" s="225"/>
      <c r="F268" s="225"/>
      <c r="G268" s="225"/>
      <c r="H268" s="225"/>
      <c r="I268" s="225"/>
      <c r="J268" s="225"/>
      <c r="K268" s="225"/>
      <c r="L268" s="225"/>
      <c r="M268" s="225"/>
      <c r="N268" s="225"/>
      <c r="O268" s="243">
        <f t="shared" si="13"/>
        <v>0</v>
      </c>
    </row>
    <row r="269" spans="1:15" s="1" customFormat="1" ht="23.25" customHeight="1">
      <c r="A269" s="225">
        <v>252</v>
      </c>
      <c r="B269" s="226" t="s">
        <v>474</v>
      </c>
      <c r="C269" s="225"/>
      <c r="D269" s="225"/>
      <c r="E269" s="225"/>
      <c r="F269" s="225"/>
      <c r="G269" s="225"/>
      <c r="H269" s="225"/>
      <c r="I269" s="225"/>
      <c r="J269" s="225"/>
      <c r="K269" s="225"/>
      <c r="L269" s="225"/>
      <c r="M269" s="225"/>
      <c r="N269" s="225"/>
      <c r="O269" s="243">
        <f t="shared" si="13"/>
        <v>0</v>
      </c>
    </row>
    <row r="270" spans="1:15" s="1" customFormat="1" ht="23.25" customHeight="1">
      <c r="A270" s="225">
        <v>253</v>
      </c>
      <c r="B270" s="226" t="s">
        <v>475</v>
      </c>
      <c r="C270" s="225"/>
      <c r="D270" s="225"/>
      <c r="E270" s="225"/>
      <c r="F270" s="225"/>
      <c r="G270" s="225"/>
      <c r="H270" s="225"/>
      <c r="I270" s="225"/>
      <c r="J270" s="225"/>
      <c r="K270" s="225"/>
      <c r="L270" s="225"/>
      <c r="M270" s="225"/>
      <c r="N270" s="225"/>
      <c r="O270" s="243">
        <f t="shared" si="13"/>
        <v>0</v>
      </c>
    </row>
    <row r="271" spans="1:15" s="1" customFormat="1" ht="23.25" customHeight="1">
      <c r="A271" s="225">
        <v>254</v>
      </c>
      <c r="B271" s="226" t="s">
        <v>476</v>
      </c>
      <c r="C271" s="225"/>
      <c r="D271" s="225"/>
      <c r="E271" s="225"/>
      <c r="F271" s="225"/>
      <c r="G271" s="225"/>
      <c r="H271" s="225"/>
      <c r="I271" s="225"/>
      <c r="J271" s="225"/>
      <c r="K271" s="225"/>
      <c r="L271" s="225"/>
      <c r="M271" s="225"/>
      <c r="N271" s="225"/>
      <c r="O271" s="243">
        <f t="shared" si="13"/>
        <v>0</v>
      </c>
    </row>
    <row r="272" spans="1:15" s="1" customFormat="1" ht="23.25" customHeight="1">
      <c r="A272" s="243"/>
      <c r="B272" s="244"/>
      <c r="C272" s="243">
        <f>SUM(C258:C271)</f>
        <v>0</v>
      </c>
      <c r="D272" s="243">
        <f aca="true" t="shared" si="18" ref="D272:O272">SUM(D258:D271)</f>
        <v>0</v>
      </c>
      <c r="E272" s="243">
        <f t="shared" si="18"/>
        <v>0</v>
      </c>
      <c r="F272" s="243">
        <f t="shared" si="18"/>
        <v>0</v>
      </c>
      <c r="G272" s="243">
        <f t="shared" si="18"/>
        <v>0</v>
      </c>
      <c r="H272" s="243">
        <f t="shared" si="18"/>
        <v>0</v>
      </c>
      <c r="I272" s="243">
        <f t="shared" si="18"/>
        <v>0</v>
      </c>
      <c r="J272" s="243">
        <f t="shared" si="18"/>
        <v>0</v>
      </c>
      <c r="K272" s="243">
        <f t="shared" si="18"/>
        <v>0</v>
      </c>
      <c r="L272" s="243">
        <f t="shared" si="18"/>
        <v>0</v>
      </c>
      <c r="M272" s="243">
        <f t="shared" si="18"/>
        <v>0</v>
      </c>
      <c r="N272" s="243">
        <f t="shared" si="18"/>
        <v>0</v>
      </c>
      <c r="O272" s="243">
        <f t="shared" si="18"/>
        <v>0</v>
      </c>
    </row>
    <row r="273" spans="1:15" s="1" customFormat="1" ht="23.25" customHeight="1">
      <c r="A273" s="225">
        <v>255</v>
      </c>
      <c r="B273" s="226" t="s">
        <v>477</v>
      </c>
      <c r="C273" s="225"/>
      <c r="D273" s="225"/>
      <c r="E273" s="225"/>
      <c r="F273" s="225"/>
      <c r="G273" s="225"/>
      <c r="H273" s="225"/>
      <c r="I273" s="225"/>
      <c r="J273" s="225"/>
      <c r="K273" s="225"/>
      <c r="L273" s="225"/>
      <c r="M273" s="225"/>
      <c r="N273" s="225"/>
      <c r="O273" s="243">
        <f t="shared" si="13"/>
        <v>0</v>
      </c>
    </row>
    <row r="274" spans="1:15" s="1" customFormat="1" ht="23.25" customHeight="1">
      <c r="A274" s="225">
        <v>256</v>
      </c>
      <c r="B274" s="226" t="s">
        <v>478</v>
      </c>
      <c r="C274" s="225"/>
      <c r="D274" s="225"/>
      <c r="E274" s="225"/>
      <c r="F274" s="225"/>
      <c r="G274" s="225"/>
      <c r="H274" s="225"/>
      <c r="I274" s="225"/>
      <c r="J274" s="225"/>
      <c r="K274" s="225"/>
      <c r="L274" s="225"/>
      <c r="M274" s="225"/>
      <c r="N274" s="225"/>
      <c r="O274" s="243">
        <f t="shared" si="13"/>
        <v>0</v>
      </c>
    </row>
    <row r="275" spans="1:15" s="1" customFormat="1" ht="23.25" customHeight="1">
      <c r="A275" s="225">
        <v>257</v>
      </c>
      <c r="B275" s="226" t="s">
        <v>479</v>
      </c>
      <c r="C275" s="225"/>
      <c r="D275" s="225"/>
      <c r="E275" s="225"/>
      <c r="F275" s="225"/>
      <c r="G275" s="225"/>
      <c r="H275" s="225"/>
      <c r="I275" s="225"/>
      <c r="J275" s="225"/>
      <c r="K275" s="225"/>
      <c r="L275" s="225"/>
      <c r="M275" s="225"/>
      <c r="N275" s="225"/>
      <c r="O275" s="243">
        <f>SUM(C275:N275)</f>
        <v>0</v>
      </c>
    </row>
    <row r="276" spans="1:15" s="1" customFormat="1" ht="23.25" customHeight="1">
      <c r="A276" s="225">
        <v>258</v>
      </c>
      <c r="B276" s="226" t="s">
        <v>480</v>
      </c>
      <c r="C276" s="225"/>
      <c r="D276" s="225"/>
      <c r="E276" s="225"/>
      <c r="F276" s="225"/>
      <c r="G276" s="225"/>
      <c r="H276" s="225"/>
      <c r="I276" s="225"/>
      <c r="J276" s="225"/>
      <c r="K276" s="225"/>
      <c r="L276" s="225"/>
      <c r="M276" s="225"/>
      <c r="N276" s="225"/>
      <c r="O276" s="243">
        <f>SUM(C276:N276)</f>
        <v>0</v>
      </c>
    </row>
    <row r="277" spans="1:15" s="1" customFormat="1" ht="23.25" customHeight="1">
      <c r="A277" s="225">
        <v>259</v>
      </c>
      <c r="B277" s="226" t="s">
        <v>481</v>
      </c>
      <c r="C277" s="225"/>
      <c r="D277" s="225"/>
      <c r="E277" s="225"/>
      <c r="F277" s="225"/>
      <c r="G277" s="225"/>
      <c r="H277" s="225"/>
      <c r="I277" s="225"/>
      <c r="J277" s="225"/>
      <c r="K277" s="225"/>
      <c r="L277" s="225"/>
      <c r="M277" s="225"/>
      <c r="N277" s="225"/>
      <c r="O277" s="243">
        <f>SUM(C277:N277)</f>
        <v>0</v>
      </c>
    </row>
    <row r="278" spans="1:15" s="1" customFormat="1" ht="23.25" customHeight="1">
      <c r="A278" s="225">
        <v>260</v>
      </c>
      <c r="B278" s="226" t="s">
        <v>482</v>
      </c>
      <c r="C278" s="225"/>
      <c r="D278" s="225"/>
      <c r="E278" s="225"/>
      <c r="F278" s="225"/>
      <c r="G278" s="225"/>
      <c r="H278" s="225"/>
      <c r="I278" s="225"/>
      <c r="J278" s="225"/>
      <c r="K278" s="225"/>
      <c r="L278" s="225"/>
      <c r="M278" s="225"/>
      <c r="N278" s="225"/>
      <c r="O278" s="243">
        <f>SUM(C278:N278)</f>
        <v>0</v>
      </c>
    </row>
    <row r="279" spans="1:15" s="1" customFormat="1" ht="26.25" customHeight="1">
      <c r="A279" s="246"/>
      <c r="B279" s="246" t="s">
        <v>49</v>
      </c>
      <c r="C279" s="245">
        <f>SUM(C273:C278)</f>
        <v>0</v>
      </c>
      <c r="D279" s="245">
        <f aca="true" t="shared" si="19" ref="D279:O279">SUM(D273:D278)</f>
        <v>0</v>
      </c>
      <c r="E279" s="245">
        <f t="shared" si="19"/>
        <v>0</v>
      </c>
      <c r="F279" s="245">
        <f t="shared" si="19"/>
        <v>0</v>
      </c>
      <c r="G279" s="245">
        <f t="shared" si="19"/>
        <v>0</v>
      </c>
      <c r="H279" s="245">
        <f t="shared" si="19"/>
        <v>0</v>
      </c>
      <c r="I279" s="245">
        <f t="shared" si="19"/>
        <v>0</v>
      </c>
      <c r="J279" s="245">
        <f t="shared" si="19"/>
        <v>0</v>
      </c>
      <c r="K279" s="245">
        <f t="shared" si="19"/>
        <v>0</v>
      </c>
      <c r="L279" s="245">
        <f t="shared" si="19"/>
        <v>0</v>
      </c>
      <c r="M279" s="245">
        <f t="shared" si="19"/>
        <v>0</v>
      </c>
      <c r="N279" s="245">
        <f t="shared" si="19"/>
        <v>0</v>
      </c>
      <c r="O279" s="245">
        <f t="shared" si="19"/>
        <v>0</v>
      </c>
    </row>
  </sheetData>
  <sheetProtection/>
  <mergeCells count="2">
    <mergeCell ref="A1:O1"/>
    <mergeCell ref="A2:O2"/>
  </mergeCells>
  <printOptions/>
  <pageMargins left="0.25" right="0.2" top="0.65" bottom="0.57" header="0.3" footer="0.23"/>
  <pageSetup horizontalDpi="600" verticalDpi="600" orientation="landscape" paperSize="9" scale="90" r:id="rId1"/>
  <headerFooter alignWithMargins="0">
    <oddFooter>&amp;L&amp;Z&amp;F&amp;R16/12/47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X285"/>
  <sheetViews>
    <sheetView zoomScale="75" zoomScaleNormal="75" zoomScalePageLayoutView="0" workbookViewId="0" topLeftCell="A1">
      <pane xSplit="2" ySplit="4" topLeftCell="AC5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91" sqref="C191:AU191"/>
    </sheetView>
  </sheetViews>
  <sheetFormatPr defaultColWidth="9.140625" defaultRowHeight="12.75"/>
  <cols>
    <col min="1" max="1" width="5.7109375" style="0" customWidth="1"/>
    <col min="2" max="2" width="42.28125" style="0" bestFit="1" customWidth="1"/>
    <col min="3" max="3" width="9.8515625" style="0" bestFit="1" customWidth="1"/>
    <col min="4" max="5" width="9.8515625" style="0" customWidth="1"/>
    <col min="15" max="15" width="9.8515625" style="0" bestFit="1" customWidth="1"/>
    <col min="16" max="17" width="9.8515625" style="0" customWidth="1"/>
    <col min="18" max="18" width="9.8515625" style="0" bestFit="1" customWidth="1"/>
    <col min="19" max="20" width="9.8515625" style="0" customWidth="1"/>
    <col min="27" max="27" width="10.140625" style="0" bestFit="1" customWidth="1"/>
    <col min="28" max="29" width="10.140625" style="0" customWidth="1"/>
    <col min="30" max="38" width="10.140625" style="0" hidden="1" customWidth="1"/>
    <col min="39" max="39" width="10.140625" style="0" bestFit="1" customWidth="1"/>
    <col min="40" max="41" width="10.140625" style="0" customWidth="1"/>
    <col min="42" max="42" width="10.140625" style="0" bestFit="1" customWidth="1"/>
    <col min="43" max="44" width="10.140625" style="0" customWidth="1"/>
    <col min="45" max="45" width="10.140625" style="0" bestFit="1" customWidth="1"/>
    <col min="46" max="49" width="10.140625" style="0" customWidth="1"/>
    <col min="50" max="50" width="11.28125" style="0" bestFit="1" customWidth="1"/>
    <col min="51" max="51" width="18.28125" style="0" customWidth="1"/>
    <col min="52" max="52" width="10.140625" style="0" bestFit="1" customWidth="1"/>
    <col min="53" max="54" width="11.28125" style="0" bestFit="1" customWidth="1"/>
    <col min="55" max="55" width="9.8515625" style="0" bestFit="1" customWidth="1"/>
    <col min="56" max="56" width="11.28125" style="0" bestFit="1" customWidth="1"/>
  </cols>
  <sheetData>
    <row r="1" spans="1:50" s="273" customFormat="1" ht="29.25">
      <c r="A1" s="292" t="s">
        <v>487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</row>
    <row r="2" spans="1:50" s="273" customFormat="1" ht="29.25">
      <c r="A2" s="293" t="s">
        <v>495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</row>
    <row r="3" spans="1:50" ht="21.75">
      <c r="A3" s="177" t="s">
        <v>0</v>
      </c>
      <c r="B3" s="177" t="s">
        <v>1</v>
      </c>
      <c r="C3" s="294" t="s">
        <v>195</v>
      </c>
      <c r="D3" s="295"/>
      <c r="E3" s="296"/>
      <c r="F3" s="294" t="s">
        <v>196</v>
      </c>
      <c r="G3" s="295"/>
      <c r="H3" s="296"/>
      <c r="I3" s="294" t="s">
        <v>197</v>
      </c>
      <c r="J3" s="295"/>
      <c r="K3" s="296"/>
      <c r="L3" s="294" t="s">
        <v>198</v>
      </c>
      <c r="M3" s="295"/>
      <c r="N3" s="296"/>
      <c r="O3" s="294" t="s">
        <v>199</v>
      </c>
      <c r="P3" s="295"/>
      <c r="Q3" s="296"/>
      <c r="R3" s="294" t="s">
        <v>188</v>
      </c>
      <c r="S3" s="295"/>
      <c r="T3" s="296"/>
      <c r="U3" s="294" t="s">
        <v>189</v>
      </c>
      <c r="V3" s="295"/>
      <c r="W3" s="296"/>
      <c r="X3" s="294" t="s">
        <v>190</v>
      </c>
      <c r="Y3" s="295"/>
      <c r="Z3" s="296"/>
      <c r="AA3" s="294" t="s">
        <v>191</v>
      </c>
      <c r="AB3" s="295"/>
      <c r="AC3" s="296"/>
      <c r="AD3" s="294" t="s">
        <v>190</v>
      </c>
      <c r="AE3" s="295"/>
      <c r="AF3" s="296"/>
      <c r="AG3" s="294" t="s">
        <v>191</v>
      </c>
      <c r="AH3" s="295"/>
      <c r="AI3" s="296"/>
      <c r="AJ3" s="294" t="s">
        <v>190</v>
      </c>
      <c r="AK3" s="295"/>
      <c r="AL3" s="296"/>
      <c r="AM3" s="294" t="s">
        <v>489</v>
      </c>
      <c r="AN3" s="295"/>
      <c r="AO3" s="296"/>
      <c r="AP3" s="294" t="s">
        <v>490</v>
      </c>
      <c r="AQ3" s="295"/>
      <c r="AR3" s="296"/>
      <c r="AS3" s="294" t="s">
        <v>491</v>
      </c>
      <c r="AT3" s="295"/>
      <c r="AU3" s="296"/>
      <c r="AV3" s="294" t="s">
        <v>49</v>
      </c>
      <c r="AW3" s="295"/>
      <c r="AX3" s="296"/>
    </row>
    <row r="4" spans="1:50" ht="21.75">
      <c r="A4" s="227"/>
      <c r="B4" s="227"/>
      <c r="C4" s="247" t="s">
        <v>204</v>
      </c>
      <c r="D4" s="248" t="s">
        <v>205</v>
      </c>
      <c r="E4" s="248" t="s">
        <v>49</v>
      </c>
      <c r="F4" s="247" t="s">
        <v>204</v>
      </c>
      <c r="G4" s="248" t="s">
        <v>205</v>
      </c>
      <c r="H4" s="248" t="s">
        <v>49</v>
      </c>
      <c r="I4" s="247" t="s">
        <v>204</v>
      </c>
      <c r="J4" s="248" t="s">
        <v>205</v>
      </c>
      <c r="K4" s="248" t="s">
        <v>49</v>
      </c>
      <c r="L4" s="247" t="s">
        <v>204</v>
      </c>
      <c r="M4" s="248" t="s">
        <v>205</v>
      </c>
      <c r="N4" s="248" t="s">
        <v>49</v>
      </c>
      <c r="O4" s="247" t="s">
        <v>204</v>
      </c>
      <c r="P4" s="248" t="s">
        <v>205</v>
      </c>
      <c r="Q4" s="248" t="s">
        <v>49</v>
      </c>
      <c r="R4" s="247" t="s">
        <v>204</v>
      </c>
      <c r="S4" s="248" t="s">
        <v>205</v>
      </c>
      <c r="T4" s="248" t="s">
        <v>49</v>
      </c>
      <c r="U4" s="247" t="s">
        <v>204</v>
      </c>
      <c r="V4" s="248" t="s">
        <v>205</v>
      </c>
      <c r="W4" s="248" t="s">
        <v>49</v>
      </c>
      <c r="X4" s="247" t="s">
        <v>204</v>
      </c>
      <c r="Y4" s="248" t="s">
        <v>205</v>
      </c>
      <c r="Z4" s="248" t="s">
        <v>49</v>
      </c>
      <c r="AA4" s="247" t="s">
        <v>204</v>
      </c>
      <c r="AB4" s="248" t="s">
        <v>205</v>
      </c>
      <c r="AC4" s="248" t="s">
        <v>49</v>
      </c>
      <c r="AD4" s="247" t="s">
        <v>204</v>
      </c>
      <c r="AE4" s="248" t="s">
        <v>205</v>
      </c>
      <c r="AF4" s="248" t="s">
        <v>49</v>
      </c>
      <c r="AG4" s="247" t="s">
        <v>204</v>
      </c>
      <c r="AH4" s="248" t="s">
        <v>205</v>
      </c>
      <c r="AI4" s="248" t="s">
        <v>49</v>
      </c>
      <c r="AJ4" s="247" t="s">
        <v>204</v>
      </c>
      <c r="AK4" s="248" t="s">
        <v>205</v>
      </c>
      <c r="AL4" s="248" t="s">
        <v>49</v>
      </c>
      <c r="AM4" s="247" t="s">
        <v>204</v>
      </c>
      <c r="AN4" s="248" t="s">
        <v>205</v>
      </c>
      <c r="AO4" s="248" t="s">
        <v>49</v>
      </c>
      <c r="AP4" s="247" t="s">
        <v>204</v>
      </c>
      <c r="AQ4" s="248" t="s">
        <v>205</v>
      </c>
      <c r="AR4" s="248" t="s">
        <v>49</v>
      </c>
      <c r="AS4" s="247" t="s">
        <v>204</v>
      </c>
      <c r="AT4" s="248" t="s">
        <v>205</v>
      </c>
      <c r="AU4" s="248" t="s">
        <v>49</v>
      </c>
      <c r="AV4" s="247" t="s">
        <v>204</v>
      </c>
      <c r="AW4" s="248" t="s">
        <v>205</v>
      </c>
      <c r="AX4" s="247" t="s">
        <v>49</v>
      </c>
    </row>
    <row r="5" spans="1:50" s="80" customFormat="1" ht="21.75">
      <c r="A5" s="42">
        <v>1</v>
      </c>
      <c r="B5" s="228" t="s">
        <v>223</v>
      </c>
      <c r="C5" s="42"/>
      <c r="D5" s="42"/>
      <c r="E5" s="249">
        <f>SUM(C5:D5)</f>
        <v>0</v>
      </c>
      <c r="F5" s="42"/>
      <c r="G5" s="42"/>
      <c r="H5" s="249">
        <f>SUM(F5:G5)</f>
        <v>0</v>
      </c>
      <c r="I5" s="42"/>
      <c r="J5" s="42"/>
      <c r="K5" s="249">
        <f>SUM(I5:J5)</f>
        <v>0</v>
      </c>
      <c r="L5" s="42"/>
      <c r="M5" s="42"/>
      <c r="N5" s="249">
        <f>SUM(L5:M5)</f>
        <v>0</v>
      </c>
      <c r="O5" s="42"/>
      <c r="P5" s="42"/>
      <c r="Q5" s="249">
        <f>SUM(O5:P5)</f>
        <v>0</v>
      </c>
      <c r="R5" s="42"/>
      <c r="S5" s="42"/>
      <c r="T5" s="249">
        <f>SUM(R5:S5)</f>
        <v>0</v>
      </c>
      <c r="U5" s="42"/>
      <c r="V5" s="42"/>
      <c r="W5" s="249">
        <f>SUM(U5:V5)</f>
        <v>0</v>
      </c>
      <c r="X5" s="42"/>
      <c r="Y5" s="42"/>
      <c r="Z5" s="249">
        <f>SUM(X5:Y5)</f>
        <v>0</v>
      </c>
      <c r="AA5" s="42"/>
      <c r="AB5" s="42"/>
      <c r="AC5" s="249">
        <f>SUM(AA5:AB5)</f>
        <v>0</v>
      </c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249">
        <f>SUM(AM5:AN5)</f>
        <v>0</v>
      </c>
      <c r="AP5" s="42"/>
      <c r="AQ5" s="42"/>
      <c r="AR5" s="249">
        <f>SUM(AP5:AQ5)</f>
        <v>0</v>
      </c>
      <c r="AS5" s="42"/>
      <c r="AT5" s="42"/>
      <c r="AU5" s="249">
        <f>SUM(AS5:AT5)</f>
        <v>0</v>
      </c>
      <c r="AV5" s="253">
        <f>+C5+F5+I5+L5+O5+R5+U5+X5+AA5+AM5+AP5+AS5</f>
        <v>0</v>
      </c>
      <c r="AW5" s="253">
        <f>+D5+G5+J5+M5+P5+S5+V5+Y5+AB5+AN5+AQ5+AT5</f>
        <v>0</v>
      </c>
      <c r="AX5" s="253">
        <f>SUM(AV5:AW5)</f>
        <v>0</v>
      </c>
    </row>
    <row r="6" spans="1:50" s="80" customFormat="1" ht="21.75">
      <c r="A6" s="42">
        <v>2</v>
      </c>
      <c r="B6" s="228" t="s">
        <v>224</v>
      </c>
      <c r="C6" s="42"/>
      <c r="D6" s="42"/>
      <c r="E6" s="249">
        <f aca="true" t="shared" si="0" ref="E6:E40">SUM(C6:D6)</f>
        <v>0</v>
      </c>
      <c r="F6" s="42"/>
      <c r="G6" s="42"/>
      <c r="H6" s="249">
        <f aca="true" t="shared" si="1" ref="H6:H40">SUM(F6:G6)</f>
        <v>0</v>
      </c>
      <c r="I6" s="42"/>
      <c r="J6" s="42"/>
      <c r="K6" s="249">
        <f aca="true" t="shared" si="2" ref="K6:K40">SUM(I6:J6)</f>
        <v>0</v>
      </c>
      <c r="L6" s="42"/>
      <c r="M6" s="42"/>
      <c r="N6" s="249">
        <f aca="true" t="shared" si="3" ref="N6:N40">SUM(L6:M6)</f>
        <v>0</v>
      </c>
      <c r="O6" s="42"/>
      <c r="P6" s="42"/>
      <c r="Q6" s="249">
        <f aca="true" t="shared" si="4" ref="Q6:Q40">SUM(O6:P6)</f>
        <v>0</v>
      </c>
      <c r="R6" s="42"/>
      <c r="S6" s="42"/>
      <c r="T6" s="249">
        <f aca="true" t="shared" si="5" ref="T6:T40">SUM(R6:S6)</f>
        <v>0</v>
      </c>
      <c r="U6" s="42"/>
      <c r="V6" s="42"/>
      <c r="W6" s="249">
        <f aca="true" t="shared" si="6" ref="W6:W40">SUM(U6:V6)</f>
        <v>0</v>
      </c>
      <c r="X6" s="42"/>
      <c r="Y6" s="42"/>
      <c r="Z6" s="249">
        <f aca="true" t="shared" si="7" ref="Z6:Z40">SUM(X6:Y6)</f>
        <v>0</v>
      </c>
      <c r="AA6" s="42"/>
      <c r="AB6" s="42"/>
      <c r="AC6" s="249">
        <f aca="true" t="shared" si="8" ref="AC6:AC40">SUM(AA6:AB6)</f>
        <v>0</v>
      </c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249">
        <f aca="true" t="shared" si="9" ref="AO6:AO40">SUM(AM6:AN6)</f>
        <v>0</v>
      </c>
      <c r="AP6" s="42"/>
      <c r="AQ6" s="42"/>
      <c r="AR6" s="249">
        <f aca="true" t="shared" si="10" ref="AR6:AR40">SUM(AP6:AQ6)</f>
        <v>0</v>
      </c>
      <c r="AS6" s="42"/>
      <c r="AT6" s="42"/>
      <c r="AU6" s="249">
        <f aca="true" t="shared" si="11" ref="AU6:AU40">SUM(AS6:AT6)</f>
        <v>0</v>
      </c>
      <c r="AV6" s="253">
        <f aca="true" t="shared" si="12" ref="AV6:AV40">+C6+F6+I6+L6+O6+R6+U6+X6+AA6+AM6+AP6+AS6</f>
        <v>0</v>
      </c>
      <c r="AW6" s="253">
        <f aca="true" t="shared" si="13" ref="AW6:AW40">+D6+G6+J6+M6+P6+S6+V6+Y6+AB6+AN6+AQ6+AT6</f>
        <v>0</v>
      </c>
      <c r="AX6" s="253">
        <f aca="true" t="shared" si="14" ref="AX6:AX40">SUM(AV6:AW6)</f>
        <v>0</v>
      </c>
    </row>
    <row r="7" spans="1:50" s="80" customFormat="1" ht="21.75">
      <c r="A7" s="42">
        <v>3</v>
      </c>
      <c r="B7" s="228" t="s">
        <v>225</v>
      </c>
      <c r="C7" s="42"/>
      <c r="D7" s="42"/>
      <c r="E7" s="249">
        <f t="shared" si="0"/>
        <v>0</v>
      </c>
      <c r="F7" s="42"/>
      <c r="G7" s="42"/>
      <c r="H7" s="249">
        <f t="shared" si="1"/>
        <v>0</v>
      </c>
      <c r="I7" s="42"/>
      <c r="J7" s="42"/>
      <c r="K7" s="249">
        <f t="shared" si="2"/>
        <v>0</v>
      </c>
      <c r="L7" s="42"/>
      <c r="M7" s="42"/>
      <c r="N7" s="249">
        <f t="shared" si="3"/>
        <v>0</v>
      </c>
      <c r="O7" s="42"/>
      <c r="P7" s="42"/>
      <c r="Q7" s="249">
        <f t="shared" si="4"/>
        <v>0</v>
      </c>
      <c r="R7" s="42"/>
      <c r="S7" s="42"/>
      <c r="T7" s="249">
        <f t="shared" si="5"/>
        <v>0</v>
      </c>
      <c r="U7" s="42"/>
      <c r="V7" s="42"/>
      <c r="W7" s="249">
        <f t="shared" si="6"/>
        <v>0</v>
      </c>
      <c r="X7" s="42"/>
      <c r="Y7" s="42"/>
      <c r="Z7" s="249">
        <f t="shared" si="7"/>
        <v>0</v>
      </c>
      <c r="AA7" s="42"/>
      <c r="AB7" s="42"/>
      <c r="AC7" s="249">
        <f t="shared" si="8"/>
        <v>0</v>
      </c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249">
        <f t="shared" si="9"/>
        <v>0</v>
      </c>
      <c r="AP7" s="42"/>
      <c r="AQ7" s="42"/>
      <c r="AR7" s="249">
        <f t="shared" si="10"/>
        <v>0</v>
      </c>
      <c r="AS7" s="42"/>
      <c r="AT7" s="42"/>
      <c r="AU7" s="249">
        <f t="shared" si="11"/>
        <v>0</v>
      </c>
      <c r="AV7" s="253">
        <f t="shared" si="12"/>
        <v>0</v>
      </c>
      <c r="AW7" s="253">
        <f t="shared" si="13"/>
        <v>0</v>
      </c>
      <c r="AX7" s="253">
        <f t="shared" si="14"/>
        <v>0</v>
      </c>
    </row>
    <row r="8" spans="1:50" s="80" customFormat="1" ht="21.75">
      <c r="A8" s="42">
        <v>4</v>
      </c>
      <c r="B8" s="228" t="s">
        <v>226</v>
      </c>
      <c r="C8" s="42"/>
      <c r="D8" s="42"/>
      <c r="E8" s="249">
        <f t="shared" si="0"/>
        <v>0</v>
      </c>
      <c r="F8" s="42"/>
      <c r="G8" s="42"/>
      <c r="H8" s="249">
        <f t="shared" si="1"/>
        <v>0</v>
      </c>
      <c r="I8" s="42"/>
      <c r="J8" s="42"/>
      <c r="K8" s="249">
        <f t="shared" si="2"/>
        <v>0</v>
      </c>
      <c r="L8" s="42"/>
      <c r="M8" s="42"/>
      <c r="N8" s="249">
        <f t="shared" si="3"/>
        <v>0</v>
      </c>
      <c r="O8" s="42"/>
      <c r="P8" s="42"/>
      <c r="Q8" s="249">
        <f t="shared" si="4"/>
        <v>0</v>
      </c>
      <c r="R8" s="42"/>
      <c r="S8" s="42"/>
      <c r="T8" s="249">
        <f t="shared" si="5"/>
        <v>0</v>
      </c>
      <c r="U8" s="42"/>
      <c r="V8" s="42"/>
      <c r="W8" s="249">
        <f t="shared" si="6"/>
        <v>0</v>
      </c>
      <c r="X8" s="42"/>
      <c r="Y8" s="42"/>
      <c r="Z8" s="249">
        <f t="shared" si="7"/>
        <v>0</v>
      </c>
      <c r="AA8" s="42"/>
      <c r="AB8" s="42"/>
      <c r="AC8" s="249">
        <f t="shared" si="8"/>
        <v>0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249">
        <f t="shared" si="9"/>
        <v>0</v>
      </c>
      <c r="AP8" s="42"/>
      <c r="AQ8" s="42"/>
      <c r="AR8" s="249">
        <f t="shared" si="10"/>
        <v>0</v>
      </c>
      <c r="AS8" s="42"/>
      <c r="AT8" s="42"/>
      <c r="AU8" s="249">
        <f t="shared" si="11"/>
        <v>0</v>
      </c>
      <c r="AV8" s="253">
        <f t="shared" si="12"/>
        <v>0</v>
      </c>
      <c r="AW8" s="253">
        <f t="shared" si="13"/>
        <v>0</v>
      </c>
      <c r="AX8" s="253">
        <f t="shared" si="14"/>
        <v>0</v>
      </c>
    </row>
    <row r="9" spans="1:50" s="80" customFormat="1" ht="21.75">
      <c r="A9" s="42">
        <v>5</v>
      </c>
      <c r="B9" s="228" t="s">
        <v>227</v>
      </c>
      <c r="C9" s="42"/>
      <c r="D9" s="42"/>
      <c r="E9" s="249">
        <f t="shared" si="0"/>
        <v>0</v>
      </c>
      <c r="F9" s="42"/>
      <c r="G9" s="42"/>
      <c r="H9" s="249">
        <f t="shared" si="1"/>
        <v>0</v>
      </c>
      <c r="I9" s="42"/>
      <c r="J9" s="42"/>
      <c r="K9" s="249">
        <f t="shared" si="2"/>
        <v>0</v>
      </c>
      <c r="L9" s="42"/>
      <c r="M9" s="42"/>
      <c r="N9" s="249">
        <f t="shared" si="3"/>
        <v>0</v>
      </c>
      <c r="O9" s="42"/>
      <c r="P9" s="42"/>
      <c r="Q9" s="249">
        <f t="shared" si="4"/>
        <v>0</v>
      </c>
      <c r="R9" s="42"/>
      <c r="S9" s="42"/>
      <c r="T9" s="249">
        <f t="shared" si="5"/>
        <v>0</v>
      </c>
      <c r="U9" s="42"/>
      <c r="V9" s="42"/>
      <c r="W9" s="249">
        <f t="shared" si="6"/>
        <v>0</v>
      </c>
      <c r="X9" s="42"/>
      <c r="Y9" s="42"/>
      <c r="Z9" s="249">
        <f t="shared" si="7"/>
        <v>0</v>
      </c>
      <c r="AA9" s="42"/>
      <c r="AB9" s="42"/>
      <c r="AC9" s="249">
        <f t="shared" si="8"/>
        <v>0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249">
        <f t="shared" si="9"/>
        <v>0</v>
      </c>
      <c r="AP9" s="42"/>
      <c r="AQ9" s="42"/>
      <c r="AR9" s="249">
        <f t="shared" si="10"/>
        <v>0</v>
      </c>
      <c r="AS9" s="42"/>
      <c r="AT9" s="42"/>
      <c r="AU9" s="249">
        <f t="shared" si="11"/>
        <v>0</v>
      </c>
      <c r="AV9" s="253">
        <f t="shared" si="12"/>
        <v>0</v>
      </c>
      <c r="AW9" s="253">
        <f t="shared" si="13"/>
        <v>0</v>
      </c>
      <c r="AX9" s="253">
        <f t="shared" si="14"/>
        <v>0</v>
      </c>
    </row>
    <row r="10" spans="1:50" s="80" customFormat="1" ht="21.75">
      <c r="A10" s="42">
        <v>6</v>
      </c>
      <c r="B10" s="228" t="s">
        <v>228</v>
      </c>
      <c r="C10" s="42"/>
      <c r="D10" s="42"/>
      <c r="E10" s="249">
        <f t="shared" si="0"/>
        <v>0</v>
      </c>
      <c r="F10" s="42"/>
      <c r="G10" s="42"/>
      <c r="H10" s="249">
        <f t="shared" si="1"/>
        <v>0</v>
      </c>
      <c r="I10" s="42"/>
      <c r="J10" s="42"/>
      <c r="K10" s="249">
        <f t="shared" si="2"/>
        <v>0</v>
      </c>
      <c r="L10" s="42"/>
      <c r="M10" s="42"/>
      <c r="N10" s="249">
        <f t="shared" si="3"/>
        <v>0</v>
      </c>
      <c r="O10" s="42"/>
      <c r="P10" s="42"/>
      <c r="Q10" s="249">
        <f t="shared" si="4"/>
        <v>0</v>
      </c>
      <c r="R10" s="42"/>
      <c r="S10" s="42"/>
      <c r="T10" s="249">
        <f t="shared" si="5"/>
        <v>0</v>
      </c>
      <c r="U10" s="42"/>
      <c r="V10" s="42"/>
      <c r="W10" s="249">
        <f t="shared" si="6"/>
        <v>0</v>
      </c>
      <c r="X10" s="42"/>
      <c r="Y10" s="42"/>
      <c r="Z10" s="249">
        <f t="shared" si="7"/>
        <v>0</v>
      </c>
      <c r="AA10" s="42"/>
      <c r="AB10" s="42"/>
      <c r="AC10" s="249">
        <f t="shared" si="8"/>
        <v>0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249">
        <f t="shared" si="9"/>
        <v>0</v>
      </c>
      <c r="AP10" s="42"/>
      <c r="AQ10" s="42"/>
      <c r="AR10" s="249">
        <f t="shared" si="10"/>
        <v>0</v>
      </c>
      <c r="AS10" s="42"/>
      <c r="AT10" s="42"/>
      <c r="AU10" s="249">
        <f t="shared" si="11"/>
        <v>0</v>
      </c>
      <c r="AV10" s="253">
        <f t="shared" si="12"/>
        <v>0</v>
      </c>
      <c r="AW10" s="253">
        <f t="shared" si="13"/>
        <v>0</v>
      </c>
      <c r="AX10" s="253">
        <f t="shared" si="14"/>
        <v>0</v>
      </c>
    </row>
    <row r="11" spans="1:50" s="80" customFormat="1" ht="21.75">
      <c r="A11" s="42">
        <v>7</v>
      </c>
      <c r="B11" s="228" t="s">
        <v>229</v>
      </c>
      <c r="C11" s="42"/>
      <c r="D11" s="42"/>
      <c r="E11" s="249">
        <f t="shared" si="0"/>
        <v>0</v>
      </c>
      <c r="F11" s="42"/>
      <c r="G11" s="42"/>
      <c r="H11" s="249">
        <f t="shared" si="1"/>
        <v>0</v>
      </c>
      <c r="I11" s="42"/>
      <c r="J11" s="42"/>
      <c r="K11" s="249">
        <f t="shared" si="2"/>
        <v>0</v>
      </c>
      <c r="L11" s="42"/>
      <c r="M11" s="42"/>
      <c r="N11" s="249">
        <f t="shared" si="3"/>
        <v>0</v>
      </c>
      <c r="O11" s="42"/>
      <c r="P11" s="42"/>
      <c r="Q11" s="249">
        <f t="shared" si="4"/>
        <v>0</v>
      </c>
      <c r="R11" s="42"/>
      <c r="S11" s="42"/>
      <c r="T11" s="249">
        <f t="shared" si="5"/>
        <v>0</v>
      </c>
      <c r="U11" s="42"/>
      <c r="V11" s="42"/>
      <c r="W11" s="249">
        <f t="shared" si="6"/>
        <v>0</v>
      </c>
      <c r="X11" s="42"/>
      <c r="Y11" s="42"/>
      <c r="Z11" s="249">
        <f t="shared" si="7"/>
        <v>0</v>
      </c>
      <c r="AA11" s="42"/>
      <c r="AB11" s="42"/>
      <c r="AC11" s="249">
        <f t="shared" si="8"/>
        <v>0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249">
        <f t="shared" si="9"/>
        <v>0</v>
      </c>
      <c r="AP11" s="42"/>
      <c r="AQ11" s="42"/>
      <c r="AR11" s="249">
        <f t="shared" si="10"/>
        <v>0</v>
      </c>
      <c r="AS11" s="42"/>
      <c r="AT11" s="42"/>
      <c r="AU11" s="249">
        <f t="shared" si="11"/>
        <v>0</v>
      </c>
      <c r="AV11" s="253">
        <f t="shared" si="12"/>
        <v>0</v>
      </c>
      <c r="AW11" s="253">
        <f t="shared" si="13"/>
        <v>0</v>
      </c>
      <c r="AX11" s="253">
        <f t="shared" si="14"/>
        <v>0</v>
      </c>
    </row>
    <row r="12" spans="1:50" s="80" customFormat="1" ht="21.75">
      <c r="A12" s="42">
        <v>8</v>
      </c>
      <c r="B12" s="228" t="s">
        <v>230</v>
      </c>
      <c r="C12" s="42"/>
      <c r="D12" s="42"/>
      <c r="E12" s="249">
        <f t="shared" si="0"/>
        <v>0</v>
      </c>
      <c r="F12" s="42"/>
      <c r="G12" s="42"/>
      <c r="H12" s="249">
        <f t="shared" si="1"/>
        <v>0</v>
      </c>
      <c r="I12" s="42"/>
      <c r="J12" s="42"/>
      <c r="K12" s="249">
        <f t="shared" si="2"/>
        <v>0</v>
      </c>
      <c r="L12" s="42"/>
      <c r="M12" s="42"/>
      <c r="N12" s="249">
        <f t="shared" si="3"/>
        <v>0</v>
      </c>
      <c r="O12" s="42"/>
      <c r="P12" s="42"/>
      <c r="Q12" s="249">
        <f t="shared" si="4"/>
        <v>0</v>
      </c>
      <c r="R12" s="42"/>
      <c r="S12" s="42"/>
      <c r="T12" s="249">
        <f t="shared" si="5"/>
        <v>0</v>
      </c>
      <c r="U12" s="42"/>
      <c r="V12" s="42"/>
      <c r="W12" s="249">
        <f t="shared" si="6"/>
        <v>0</v>
      </c>
      <c r="X12" s="42"/>
      <c r="Y12" s="42"/>
      <c r="Z12" s="249">
        <f t="shared" si="7"/>
        <v>0</v>
      </c>
      <c r="AA12" s="42"/>
      <c r="AB12" s="42"/>
      <c r="AC12" s="249">
        <f t="shared" si="8"/>
        <v>0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249">
        <f t="shared" si="9"/>
        <v>0</v>
      </c>
      <c r="AP12" s="42"/>
      <c r="AQ12" s="42"/>
      <c r="AR12" s="249">
        <f t="shared" si="10"/>
        <v>0</v>
      </c>
      <c r="AS12" s="42"/>
      <c r="AT12" s="42"/>
      <c r="AU12" s="249">
        <f t="shared" si="11"/>
        <v>0</v>
      </c>
      <c r="AV12" s="253">
        <f t="shared" si="12"/>
        <v>0</v>
      </c>
      <c r="AW12" s="253">
        <f t="shared" si="13"/>
        <v>0</v>
      </c>
      <c r="AX12" s="253">
        <f t="shared" si="14"/>
        <v>0</v>
      </c>
    </row>
    <row r="13" spans="1:50" s="80" customFormat="1" ht="21.75">
      <c r="A13" s="42">
        <v>9</v>
      </c>
      <c r="B13" s="228" t="s">
        <v>231</v>
      </c>
      <c r="C13" s="42"/>
      <c r="D13" s="42"/>
      <c r="E13" s="249">
        <f t="shared" si="0"/>
        <v>0</v>
      </c>
      <c r="F13" s="42"/>
      <c r="G13" s="42"/>
      <c r="H13" s="249">
        <f t="shared" si="1"/>
        <v>0</v>
      </c>
      <c r="I13" s="42"/>
      <c r="J13" s="42"/>
      <c r="K13" s="249">
        <f t="shared" si="2"/>
        <v>0</v>
      </c>
      <c r="L13" s="42"/>
      <c r="M13" s="42"/>
      <c r="N13" s="249">
        <f t="shared" si="3"/>
        <v>0</v>
      </c>
      <c r="O13" s="42"/>
      <c r="P13" s="42"/>
      <c r="Q13" s="249">
        <f t="shared" si="4"/>
        <v>0</v>
      </c>
      <c r="R13" s="42"/>
      <c r="S13" s="42"/>
      <c r="T13" s="249">
        <f t="shared" si="5"/>
        <v>0</v>
      </c>
      <c r="U13" s="42"/>
      <c r="V13" s="42"/>
      <c r="W13" s="249">
        <f t="shared" si="6"/>
        <v>0</v>
      </c>
      <c r="X13" s="42"/>
      <c r="Y13" s="42"/>
      <c r="Z13" s="249">
        <f t="shared" si="7"/>
        <v>0</v>
      </c>
      <c r="AA13" s="42"/>
      <c r="AB13" s="42"/>
      <c r="AC13" s="249">
        <f t="shared" si="8"/>
        <v>0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249">
        <f t="shared" si="9"/>
        <v>0</v>
      </c>
      <c r="AP13" s="42"/>
      <c r="AQ13" s="42"/>
      <c r="AR13" s="249">
        <f t="shared" si="10"/>
        <v>0</v>
      </c>
      <c r="AS13" s="42"/>
      <c r="AT13" s="42"/>
      <c r="AU13" s="249">
        <f t="shared" si="11"/>
        <v>0</v>
      </c>
      <c r="AV13" s="253">
        <f t="shared" si="12"/>
        <v>0</v>
      </c>
      <c r="AW13" s="253">
        <f t="shared" si="13"/>
        <v>0</v>
      </c>
      <c r="AX13" s="253">
        <f t="shared" si="14"/>
        <v>0</v>
      </c>
    </row>
    <row r="14" spans="1:50" s="80" customFormat="1" ht="21.75">
      <c r="A14" s="42">
        <v>10</v>
      </c>
      <c r="B14" s="228" t="s">
        <v>232</v>
      </c>
      <c r="C14" s="42"/>
      <c r="D14" s="42"/>
      <c r="E14" s="249">
        <f t="shared" si="0"/>
        <v>0</v>
      </c>
      <c r="F14" s="42"/>
      <c r="G14" s="42"/>
      <c r="H14" s="249">
        <f t="shared" si="1"/>
        <v>0</v>
      </c>
      <c r="I14" s="42"/>
      <c r="J14" s="42"/>
      <c r="K14" s="249">
        <f t="shared" si="2"/>
        <v>0</v>
      </c>
      <c r="L14" s="42"/>
      <c r="M14" s="42"/>
      <c r="N14" s="249">
        <f t="shared" si="3"/>
        <v>0</v>
      </c>
      <c r="O14" s="42"/>
      <c r="P14" s="42"/>
      <c r="Q14" s="249">
        <f t="shared" si="4"/>
        <v>0</v>
      </c>
      <c r="R14" s="42"/>
      <c r="S14" s="42"/>
      <c r="T14" s="249">
        <f t="shared" si="5"/>
        <v>0</v>
      </c>
      <c r="U14" s="42"/>
      <c r="V14" s="42"/>
      <c r="W14" s="249">
        <f t="shared" si="6"/>
        <v>0</v>
      </c>
      <c r="X14" s="42"/>
      <c r="Y14" s="42"/>
      <c r="Z14" s="249">
        <f t="shared" si="7"/>
        <v>0</v>
      </c>
      <c r="AA14" s="42"/>
      <c r="AB14" s="42"/>
      <c r="AC14" s="249">
        <f t="shared" si="8"/>
        <v>0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249">
        <f t="shared" si="9"/>
        <v>0</v>
      </c>
      <c r="AP14" s="42"/>
      <c r="AQ14" s="42"/>
      <c r="AR14" s="249">
        <f t="shared" si="10"/>
        <v>0</v>
      </c>
      <c r="AS14" s="42"/>
      <c r="AT14" s="42"/>
      <c r="AU14" s="249">
        <f t="shared" si="11"/>
        <v>0</v>
      </c>
      <c r="AV14" s="253">
        <f t="shared" si="12"/>
        <v>0</v>
      </c>
      <c r="AW14" s="253">
        <f t="shared" si="13"/>
        <v>0</v>
      </c>
      <c r="AX14" s="253">
        <f t="shared" si="14"/>
        <v>0</v>
      </c>
    </row>
    <row r="15" spans="1:50" s="80" customFormat="1" ht="21.75">
      <c r="A15" s="42">
        <v>11</v>
      </c>
      <c r="B15" s="228" t="s">
        <v>233</v>
      </c>
      <c r="C15" s="42"/>
      <c r="D15" s="42"/>
      <c r="E15" s="249">
        <f t="shared" si="0"/>
        <v>0</v>
      </c>
      <c r="F15" s="42"/>
      <c r="G15" s="42"/>
      <c r="H15" s="249">
        <f t="shared" si="1"/>
        <v>0</v>
      </c>
      <c r="I15" s="42"/>
      <c r="J15" s="42"/>
      <c r="K15" s="249">
        <f t="shared" si="2"/>
        <v>0</v>
      </c>
      <c r="L15" s="42"/>
      <c r="M15" s="42"/>
      <c r="N15" s="249">
        <f t="shared" si="3"/>
        <v>0</v>
      </c>
      <c r="O15" s="42"/>
      <c r="P15" s="42"/>
      <c r="Q15" s="249">
        <f t="shared" si="4"/>
        <v>0</v>
      </c>
      <c r="R15" s="42"/>
      <c r="S15" s="42"/>
      <c r="T15" s="249">
        <f t="shared" si="5"/>
        <v>0</v>
      </c>
      <c r="U15" s="42"/>
      <c r="V15" s="42"/>
      <c r="W15" s="249">
        <f t="shared" si="6"/>
        <v>0</v>
      </c>
      <c r="X15" s="42"/>
      <c r="Y15" s="42"/>
      <c r="Z15" s="249">
        <f t="shared" si="7"/>
        <v>0</v>
      </c>
      <c r="AA15" s="42"/>
      <c r="AB15" s="42"/>
      <c r="AC15" s="249">
        <f t="shared" si="8"/>
        <v>0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249">
        <f t="shared" si="9"/>
        <v>0</v>
      </c>
      <c r="AP15" s="42"/>
      <c r="AQ15" s="42"/>
      <c r="AR15" s="249">
        <f t="shared" si="10"/>
        <v>0</v>
      </c>
      <c r="AS15" s="42"/>
      <c r="AT15" s="42"/>
      <c r="AU15" s="249">
        <f t="shared" si="11"/>
        <v>0</v>
      </c>
      <c r="AV15" s="253">
        <f t="shared" si="12"/>
        <v>0</v>
      </c>
      <c r="AW15" s="253">
        <f t="shared" si="13"/>
        <v>0</v>
      </c>
      <c r="AX15" s="253">
        <f t="shared" si="14"/>
        <v>0</v>
      </c>
    </row>
    <row r="16" spans="1:50" s="80" customFormat="1" ht="21.75">
      <c r="A16" s="42">
        <v>12</v>
      </c>
      <c r="B16" s="228" t="s">
        <v>234</v>
      </c>
      <c r="C16" s="42"/>
      <c r="D16" s="42"/>
      <c r="E16" s="249">
        <f t="shared" si="0"/>
        <v>0</v>
      </c>
      <c r="F16" s="42"/>
      <c r="G16" s="42"/>
      <c r="H16" s="249">
        <f t="shared" si="1"/>
        <v>0</v>
      </c>
      <c r="I16" s="42"/>
      <c r="J16" s="42"/>
      <c r="K16" s="249">
        <f t="shared" si="2"/>
        <v>0</v>
      </c>
      <c r="L16" s="42"/>
      <c r="M16" s="42"/>
      <c r="N16" s="249">
        <f t="shared" si="3"/>
        <v>0</v>
      </c>
      <c r="O16" s="42"/>
      <c r="P16" s="42"/>
      <c r="Q16" s="249">
        <f t="shared" si="4"/>
        <v>0</v>
      </c>
      <c r="R16" s="42"/>
      <c r="S16" s="42"/>
      <c r="T16" s="249">
        <f t="shared" si="5"/>
        <v>0</v>
      </c>
      <c r="U16" s="42"/>
      <c r="V16" s="42"/>
      <c r="W16" s="249">
        <f t="shared" si="6"/>
        <v>0</v>
      </c>
      <c r="X16" s="42"/>
      <c r="Y16" s="42"/>
      <c r="Z16" s="249">
        <f t="shared" si="7"/>
        <v>0</v>
      </c>
      <c r="AA16" s="42"/>
      <c r="AB16" s="42"/>
      <c r="AC16" s="249">
        <f t="shared" si="8"/>
        <v>0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249">
        <f t="shared" si="9"/>
        <v>0</v>
      </c>
      <c r="AP16" s="42"/>
      <c r="AQ16" s="42"/>
      <c r="AR16" s="249">
        <f t="shared" si="10"/>
        <v>0</v>
      </c>
      <c r="AS16" s="42"/>
      <c r="AT16" s="42"/>
      <c r="AU16" s="249">
        <f t="shared" si="11"/>
        <v>0</v>
      </c>
      <c r="AV16" s="253">
        <f t="shared" si="12"/>
        <v>0</v>
      </c>
      <c r="AW16" s="253">
        <f t="shared" si="13"/>
        <v>0</v>
      </c>
      <c r="AX16" s="253">
        <f t="shared" si="14"/>
        <v>0</v>
      </c>
    </row>
    <row r="17" spans="1:50" s="80" customFormat="1" ht="21.75">
      <c r="A17" s="42">
        <v>13</v>
      </c>
      <c r="B17" s="228" t="s">
        <v>235</v>
      </c>
      <c r="C17" s="42"/>
      <c r="D17" s="42"/>
      <c r="E17" s="249">
        <f t="shared" si="0"/>
        <v>0</v>
      </c>
      <c r="F17" s="42"/>
      <c r="G17" s="42"/>
      <c r="H17" s="249">
        <f t="shared" si="1"/>
        <v>0</v>
      </c>
      <c r="I17" s="42"/>
      <c r="J17" s="42"/>
      <c r="K17" s="249">
        <f t="shared" si="2"/>
        <v>0</v>
      </c>
      <c r="L17" s="42"/>
      <c r="M17" s="42"/>
      <c r="N17" s="249">
        <f t="shared" si="3"/>
        <v>0</v>
      </c>
      <c r="O17" s="42"/>
      <c r="P17" s="42"/>
      <c r="Q17" s="249">
        <f t="shared" si="4"/>
        <v>0</v>
      </c>
      <c r="R17" s="42"/>
      <c r="S17" s="42"/>
      <c r="T17" s="249">
        <f t="shared" si="5"/>
        <v>0</v>
      </c>
      <c r="U17" s="42"/>
      <c r="V17" s="42"/>
      <c r="W17" s="249">
        <f t="shared" si="6"/>
        <v>0</v>
      </c>
      <c r="X17" s="42"/>
      <c r="Y17" s="42"/>
      <c r="Z17" s="249">
        <f t="shared" si="7"/>
        <v>0</v>
      </c>
      <c r="AA17" s="42"/>
      <c r="AB17" s="42"/>
      <c r="AC17" s="249">
        <f t="shared" si="8"/>
        <v>0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249">
        <f t="shared" si="9"/>
        <v>0</v>
      </c>
      <c r="AP17" s="42"/>
      <c r="AQ17" s="42"/>
      <c r="AR17" s="249">
        <f t="shared" si="10"/>
        <v>0</v>
      </c>
      <c r="AS17" s="42"/>
      <c r="AT17" s="42"/>
      <c r="AU17" s="249">
        <f t="shared" si="11"/>
        <v>0</v>
      </c>
      <c r="AV17" s="253">
        <f t="shared" si="12"/>
        <v>0</v>
      </c>
      <c r="AW17" s="253">
        <f t="shared" si="13"/>
        <v>0</v>
      </c>
      <c r="AX17" s="253">
        <f t="shared" si="14"/>
        <v>0</v>
      </c>
    </row>
    <row r="18" spans="1:50" s="80" customFormat="1" ht="21.75">
      <c r="A18" s="42">
        <v>14</v>
      </c>
      <c r="B18" s="228" t="s">
        <v>236</v>
      </c>
      <c r="C18" s="42"/>
      <c r="D18" s="42"/>
      <c r="E18" s="249">
        <f t="shared" si="0"/>
        <v>0</v>
      </c>
      <c r="F18" s="42"/>
      <c r="G18" s="42"/>
      <c r="H18" s="249">
        <f t="shared" si="1"/>
        <v>0</v>
      </c>
      <c r="I18" s="42"/>
      <c r="J18" s="42"/>
      <c r="K18" s="249">
        <f t="shared" si="2"/>
        <v>0</v>
      </c>
      <c r="L18" s="42"/>
      <c r="M18" s="42"/>
      <c r="N18" s="249">
        <f t="shared" si="3"/>
        <v>0</v>
      </c>
      <c r="O18" s="42"/>
      <c r="P18" s="42"/>
      <c r="Q18" s="249">
        <f t="shared" si="4"/>
        <v>0</v>
      </c>
      <c r="R18" s="42"/>
      <c r="S18" s="42"/>
      <c r="T18" s="249">
        <f t="shared" si="5"/>
        <v>0</v>
      </c>
      <c r="U18" s="42"/>
      <c r="V18" s="42"/>
      <c r="W18" s="249">
        <f t="shared" si="6"/>
        <v>0</v>
      </c>
      <c r="X18" s="42"/>
      <c r="Y18" s="42"/>
      <c r="Z18" s="249">
        <f t="shared" si="7"/>
        <v>0</v>
      </c>
      <c r="AA18" s="42"/>
      <c r="AB18" s="42"/>
      <c r="AC18" s="249">
        <f t="shared" si="8"/>
        <v>0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249">
        <f t="shared" si="9"/>
        <v>0</v>
      </c>
      <c r="AP18" s="42"/>
      <c r="AQ18" s="42"/>
      <c r="AR18" s="249">
        <f t="shared" si="10"/>
        <v>0</v>
      </c>
      <c r="AS18" s="42"/>
      <c r="AT18" s="42"/>
      <c r="AU18" s="249">
        <f t="shared" si="11"/>
        <v>0</v>
      </c>
      <c r="AV18" s="253">
        <f t="shared" si="12"/>
        <v>0</v>
      </c>
      <c r="AW18" s="253">
        <f t="shared" si="13"/>
        <v>0</v>
      </c>
      <c r="AX18" s="253">
        <f t="shared" si="14"/>
        <v>0</v>
      </c>
    </row>
    <row r="19" spans="1:50" s="80" customFormat="1" ht="21.75">
      <c r="A19" s="42">
        <v>15</v>
      </c>
      <c r="B19" s="228" t="s">
        <v>237</v>
      </c>
      <c r="C19" s="42"/>
      <c r="D19" s="42"/>
      <c r="E19" s="249">
        <f t="shared" si="0"/>
        <v>0</v>
      </c>
      <c r="F19" s="42"/>
      <c r="G19" s="42"/>
      <c r="H19" s="249">
        <f t="shared" si="1"/>
        <v>0</v>
      </c>
      <c r="I19" s="42"/>
      <c r="J19" s="42"/>
      <c r="K19" s="249">
        <f t="shared" si="2"/>
        <v>0</v>
      </c>
      <c r="L19" s="42"/>
      <c r="M19" s="42"/>
      <c r="N19" s="249">
        <f t="shared" si="3"/>
        <v>0</v>
      </c>
      <c r="O19" s="42"/>
      <c r="P19" s="42"/>
      <c r="Q19" s="249">
        <f t="shared" si="4"/>
        <v>0</v>
      </c>
      <c r="R19" s="42"/>
      <c r="S19" s="42"/>
      <c r="T19" s="249">
        <f t="shared" si="5"/>
        <v>0</v>
      </c>
      <c r="U19" s="42"/>
      <c r="V19" s="42"/>
      <c r="W19" s="249">
        <f t="shared" si="6"/>
        <v>0</v>
      </c>
      <c r="X19" s="42"/>
      <c r="Y19" s="42"/>
      <c r="Z19" s="249">
        <f t="shared" si="7"/>
        <v>0</v>
      </c>
      <c r="AA19" s="42"/>
      <c r="AB19" s="42"/>
      <c r="AC19" s="249">
        <f t="shared" si="8"/>
        <v>0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249">
        <f t="shared" si="9"/>
        <v>0</v>
      </c>
      <c r="AP19" s="42"/>
      <c r="AQ19" s="42"/>
      <c r="AR19" s="249">
        <f t="shared" si="10"/>
        <v>0</v>
      </c>
      <c r="AS19" s="42"/>
      <c r="AT19" s="42"/>
      <c r="AU19" s="249">
        <f t="shared" si="11"/>
        <v>0</v>
      </c>
      <c r="AV19" s="253">
        <f t="shared" si="12"/>
        <v>0</v>
      </c>
      <c r="AW19" s="253">
        <f t="shared" si="13"/>
        <v>0</v>
      </c>
      <c r="AX19" s="253">
        <f t="shared" si="14"/>
        <v>0</v>
      </c>
    </row>
    <row r="20" spans="1:50" s="80" customFormat="1" ht="21.75">
      <c r="A20" s="42">
        <v>16</v>
      </c>
      <c r="B20" s="228" t="s">
        <v>238</v>
      </c>
      <c r="C20" s="42"/>
      <c r="D20" s="42"/>
      <c r="E20" s="249">
        <f t="shared" si="0"/>
        <v>0</v>
      </c>
      <c r="F20" s="42"/>
      <c r="G20" s="42"/>
      <c r="H20" s="249">
        <f t="shared" si="1"/>
        <v>0</v>
      </c>
      <c r="I20" s="42"/>
      <c r="J20" s="42"/>
      <c r="K20" s="249">
        <f t="shared" si="2"/>
        <v>0</v>
      </c>
      <c r="L20" s="42"/>
      <c r="M20" s="42"/>
      <c r="N20" s="249">
        <f t="shared" si="3"/>
        <v>0</v>
      </c>
      <c r="O20" s="42"/>
      <c r="P20" s="42"/>
      <c r="Q20" s="249">
        <f t="shared" si="4"/>
        <v>0</v>
      </c>
      <c r="R20" s="42"/>
      <c r="S20" s="42"/>
      <c r="T20" s="249">
        <f t="shared" si="5"/>
        <v>0</v>
      </c>
      <c r="U20" s="42"/>
      <c r="V20" s="42"/>
      <c r="W20" s="249">
        <f t="shared" si="6"/>
        <v>0</v>
      </c>
      <c r="X20" s="42"/>
      <c r="Y20" s="42"/>
      <c r="Z20" s="249">
        <f t="shared" si="7"/>
        <v>0</v>
      </c>
      <c r="AA20" s="42"/>
      <c r="AB20" s="42"/>
      <c r="AC20" s="249">
        <f t="shared" si="8"/>
        <v>0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249">
        <f t="shared" si="9"/>
        <v>0</v>
      </c>
      <c r="AP20" s="42"/>
      <c r="AQ20" s="42"/>
      <c r="AR20" s="249">
        <f t="shared" si="10"/>
        <v>0</v>
      </c>
      <c r="AS20" s="42"/>
      <c r="AT20" s="42"/>
      <c r="AU20" s="249">
        <f t="shared" si="11"/>
        <v>0</v>
      </c>
      <c r="AV20" s="253">
        <f t="shared" si="12"/>
        <v>0</v>
      </c>
      <c r="AW20" s="253">
        <f t="shared" si="13"/>
        <v>0</v>
      </c>
      <c r="AX20" s="253">
        <f t="shared" si="14"/>
        <v>0</v>
      </c>
    </row>
    <row r="21" spans="1:50" s="80" customFormat="1" ht="21.75">
      <c r="A21" s="42">
        <v>17</v>
      </c>
      <c r="B21" s="228" t="s">
        <v>239</v>
      </c>
      <c r="C21" s="42"/>
      <c r="D21" s="42"/>
      <c r="E21" s="249">
        <f t="shared" si="0"/>
        <v>0</v>
      </c>
      <c r="F21" s="42"/>
      <c r="G21" s="42"/>
      <c r="H21" s="249">
        <f t="shared" si="1"/>
        <v>0</v>
      </c>
      <c r="I21" s="42"/>
      <c r="J21" s="42"/>
      <c r="K21" s="249">
        <f t="shared" si="2"/>
        <v>0</v>
      </c>
      <c r="L21" s="42"/>
      <c r="M21" s="42"/>
      <c r="N21" s="249">
        <f t="shared" si="3"/>
        <v>0</v>
      </c>
      <c r="O21" s="42"/>
      <c r="P21" s="42"/>
      <c r="Q21" s="249">
        <f t="shared" si="4"/>
        <v>0</v>
      </c>
      <c r="R21" s="42"/>
      <c r="S21" s="42"/>
      <c r="T21" s="249">
        <f t="shared" si="5"/>
        <v>0</v>
      </c>
      <c r="U21" s="42"/>
      <c r="V21" s="42"/>
      <c r="W21" s="249">
        <f t="shared" si="6"/>
        <v>0</v>
      </c>
      <c r="X21" s="42"/>
      <c r="Y21" s="42"/>
      <c r="Z21" s="249">
        <f t="shared" si="7"/>
        <v>0</v>
      </c>
      <c r="AA21" s="42"/>
      <c r="AB21" s="42"/>
      <c r="AC21" s="249">
        <f t="shared" si="8"/>
        <v>0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249">
        <f t="shared" si="9"/>
        <v>0</v>
      </c>
      <c r="AP21" s="42"/>
      <c r="AQ21" s="42"/>
      <c r="AR21" s="249">
        <f t="shared" si="10"/>
        <v>0</v>
      </c>
      <c r="AS21" s="42"/>
      <c r="AT21" s="42"/>
      <c r="AU21" s="249">
        <f t="shared" si="11"/>
        <v>0</v>
      </c>
      <c r="AV21" s="253">
        <f t="shared" si="12"/>
        <v>0</v>
      </c>
      <c r="AW21" s="253">
        <f t="shared" si="13"/>
        <v>0</v>
      </c>
      <c r="AX21" s="253">
        <f t="shared" si="14"/>
        <v>0</v>
      </c>
    </row>
    <row r="22" spans="1:50" s="80" customFormat="1" ht="21.75">
      <c r="A22" s="42">
        <v>18</v>
      </c>
      <c r="B22" s="228" t="s">
        <v>240</v>
      </c>
      <c r="C22" s="42"/>
      <c r="D22" s="42"/>
      <c r="E22" s="249">
        <f t="shared" si="0"/>
        <v>0</v>
      </c>
      <c r="F22" s="42"/>
      <c r="G22" s="42"/>
      <c r="H22" s="249">
        <f t="shared" si="1"/>
        <v>0</v>
      </c>
      <c r="I22" s="42"/>
      <c r="J22" s="42"/>
      <c r="K22" s="249">
        <f t="shared" si="2"/>
        <v>0</v>
      </c>
      <c r="L22" s="42"/>
      <c r="M22" s="42"/>
      <c r="N22" s="249">
        <f t="shared" si="3"/>
        <v>0</v>
      </c>
      <c r="O22" s="42"/>
      <c r="P22" s="42"/>
      <c r="Q22" s="249">
        <f t="shared" si="4"/>
        <v>0</v>
      </c>
      <c r="R22" s="42"/>
      <c r="S22" s="42"/>
      <c r="T22" s="249">
        <f t="shared" si="5"/>
        <v>0</v>
      </c>
      <c r="U22" s="42"/>
      <c r="V22" s="42"/>
      <c r="W22" s="249">
        <f t="shared" si="6"/>
        <v>0</v>
      </c>
      <c r="X22" s="42"/>
      <c r="Y22" s="42"/>
      <c r="Z22" s="249">
        <f t="shared" si="7"/>
        <v>0</v>
      </c>
      <c r="AA22" s="42"/>
      <c r="AB22" s="42"/>
      <c r="AC22" s="249">
        <f t="shared" si="8"/>
        <v>0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249">
        <f t="shared" si="9"/>
        <v>0</v>
      </c>
      <c r="AP22" s="42"/>
      <c r="AQ22" s="42"/>
      <c r="AR22" s="249">
        <f t="shared" si="10"/>
        <v>0</v>
      </c>
      <c r="AS22" s="42"/>
      <c r="AT22" s="42"/>
      <c r="AU22" s="249">
        <f t="shared" si="11"/>
        <v>0</v>
      </c>
      <c r="AV22" s="253">
        <f t="shared" si="12"/>
        <v>0</v>
      </c>
      <c r="AW22" s="253">
        <f t="shared" si="13"/>
        <v>0</v>
      </c>
      <c r="AX22" s="253">
        <f t="shared" si="14"/>
        <v>0</v>
      </c>
    </row>
    <row r="23" spans="1:50" s="80" customFormat="1" ht="21.75">
      <c r="A23" s="42">
        <v>19</v>
      </c>
      <c r="B23" s="228" t="s">
        <v>241</v>
      </c>
      <c r="C23" s="42"/>
      <c r="D23" s="42"/>
      <c r="E23" s="249">
        <f t="shared" si="0"/>
        <v>0</v>
      </c>
      <c r="F23" s="42"/>
      <c r="G23" s="42"/>
      <c r="H23" s="249">
        <f t="shared" si="1"/>
        <v>0</v>
      </c>
      <c r="I23" s="42"/>
      <c r="J23" s="42"/>
      <c r="K23" s="249">
        <f t="shared" si="2"/>
        <v>0</v>
      </c>
      <c r="L23" s="42"/>
      <c r="M23" s="42"/>
      <c r="N23" s="249">
        <f t="shared" si="3"/>
        <v>0</v>
      </c>
      <c r="O23" s="42"/>
      <c r="P23" s="42"/>
      <c r="Q23" s="249">
        <f t="shared" si="4"/>
        <v>0</v>
      </c>
      <c r="R23" s="42"/>
      <c r="S23" s="42"/>
      <c r="T23" s="249">
        <f t="shared" si="5"/>
        <v>0</v>
      </c>
      <c r="U23" s="42"/>
      <c r="V23" s="42"/>
      <c r="W23" s="249">
        <f t="shared" si="6"/>
        <v>0</v>
      </c>
      <c r="X23" s="42"/>
      <c r="Y23" s="42"/>
      <c r="Z23" s="249">
        <f t="shared" si="7"/>
        <v>0</v>
      </c>
      <c r="AA23" s="42"/>
      <c r="AB23" s="42"/>
      <c r="AC23" s="249">
        <f t="shared" si="8"/>
        <v>0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249">
        <f t="shared" si="9"/>
        <v>0</v>
      </c>
      <c r="AP23" s="42"/>
      <c r="AQ23" s="42"/>
      <c r="AR23" s="249">
        <f t="shared" si="10"/>
        <v>0</v>
      </c>
      <c r="AS23" s="42"/>
      <c r="AT23" s="42"/>
      <c r="AU23" s="249">
        <f t="shared" si="11"/>
        <v>0</v>
      </c>
      <c r="AV23" s="253">
        <f t="shared" si="12"/>
        <v>0</v>
      </c>
      <c r="AW23" s="253">
        <f t="shared" si="13"/>
        <v>0</v>
      </c>
      <c r="AX23" s="253">
        <f t="shared" si="14"/>
        <v>0</v>
      </c>
    </row>
    <row r="24" spans="1:50" s="80" customFormat="1" ht="21.75">
      <c r="A24" s="42">
        <v>20</v>
      </c>
      <c r="B24" s="228" t="s">
        <v>242</v>
      </c>
      <c r="C24" s="42"/>
      <c r="D24" s="42"/>
      <c r="E24" s="249">
        <f t="shared" si="0"/>
        <v>0</v>
      </c>
      <c r="F24" s="42"/>
      <c r="G24" s="42"/>
      <c r="H24" s="249">
        <f t="shared" si="1"/>
        <v>0</v>
      </c>
      <c r="I24" s="42"/>
      <c r="J24" s="42"/>
      <c r="K24" s="249">
        <f t="shared" si="2"/>
        <v>0</v>
      </c>
      <c r="L24" s="42"/>
      <c r="M24" s="42"/>
      <c r="N24" s="249">
        <f t="shared" si="3"/>
        <v>0</v>
      </c>
      <c r="O24" s="42"/>
      <c r="P24" s="42"/>
      <c r="Q24" s="249">
        <f t="shared" si="4"/>
        <v>0</v>
      </c>
      <c r="R24" s="42"/>
      <c r="S24" s="42"/>
      <c r="T24" s="249">
        <f t="shared" si="5"/>
        <v>0</v>
      </c>
      <c r="U24" s="42"/>
      <c r="V24" s="42"/>
      <c r="W24" s="249">
        <f t="shared" si="6"/>
        <v>0</v>
      </c>
      <c r="X24" s="42"/>
      <c r="Y24" s="42"/>
      <c r="Z24" s="249">
        <f t="shared" si="7"/>
        <v>0</v>
      </c>
      <c r="AA24" s="42"/>
      <c r="AB24" s="42"/>
      <c r="AC24" s="249">
        <f t="shared" si="8"/>
        <v>0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249">
        <f t="shared" si="9"/>
        <v>0</v>
      </c>
      <c r="AP24" s="42"/>
      <c r="AQ24" s="42"/>
      <c r="AR24" s="249">
        <f t="shared" si="10"/>
        <v>0</v>
      </c>
      <c r="AS24" s="42"/>
      <c r="AT24" s="42"/>
      <c r="AU24" s="249">
        <f t="shared" si="11"/>
        <v>0</v>
      </c>
      <c r="AV24" s="253">
        <f t="shared" si="12"/>
        <v>0</v>
      </c>
      <c r="AW24" s="253">
        <f t="shared" si="13"/>
        <v>0</v>
      </c>
      <c r="AX24" s="253">
        <f t="shared" si="14"/>
        <v>0</v>
      </c>
    </row>
    <row r="25" spans="1:50" s="80" customFormat="1" ht="21.75">
      <c r="A25" s="42">
        <v>21</v>
      </c>
      <c r="B25" s="228" t="s">
        <v>243</v>
      </c>
      <c r="C25" s="42"/>
      <c r="D25" s="42"/>
      <c r="E25" s="249">
        <f t="shared" si="0"/>
        <v>0</v>
      </c>
      <c r="F25" s="42"/>
      <c r="G25" s="42"/>
      <c r="H25" s="249">
        <f t="shared" si="1"/>
        <v>0</v>
      </c>
      <c r="I25" s="42"/>
      <c r="J25" s="42"/>
      <c r="K25" s="249">
        <f t="shared" si="2"/>
        <v>0</v>
      </c>
      <c r="L25" s="42"/>
      <c r="M25" s="42"/>
      <c r="N25" s="249">
        <f t="shared" si="3"/>
        <v>0</v>
      </c>
      <c r="O25" s="42"/>
      <c r="P25" s="42"/>
      <c r="Q25" s="249">
        <f t="shared" si="4"/>
        <v>0</v>
      </c>
      <c r="R25" s="42"/>
      <c r="S25" s="42"/>
      <c r="T25" s="249">
        <f t="shared" si="5"/>
        <v>0</v>
      </c>
      <c r="U25" s="42"/>
      <c r="V25" s="42"/>
      <c r="W25" s="249">
        <f t="shared" si="6"/>
        <v>0</v>
      </c>
      <c r="X25" s="42"/>
      <c r="Y25" s="42"/>
      <c r="Z25" s="249">
        <f t="shared" si="7"/>
        <v>0</v>
      </c>
      <c r="AA25" s="42"/>
      <c r="AB25" s="42"/>
      <c r="AC25" s="249">
        <f t="shared" si="8"/>
        <v>0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249">
        <f t="shared" si="9"/>
        <v>0</v>
      </c>
      <c r="AP25" s="42"/>
      <c r="AQ25" s="42"/>
      <c r="AR25" s="249">
        <f t="shared" si="10"/>
        <v>0</v>
      </c>
      <c r="AS25" s="42"/>
      <c r="AT25" s="42"/>
      <c r="AU25" s="249">
        <f t="shared" si="11"/>
        <v>0</v>
      </c>
      <c r="AV25" s="253">
        <f t="shared" si="12"/>
        <v>0</v>
      </c>
      <c r="AW25" s="253">
        <f t="shared" si="13"/>
        <v>0</v>
      </c>
      <c r="AX25" s="253">
        <f t="shared" si="14"/>
        <v>0</v>
      </c>
    </row>
    <row r="26" spans="1:50" s="80" customFormat="1" ht="21.75">
      <c r="A26" s="42">
        <v>22</v>
      </c>
      <c r="B26" s="228" t="s">
        <v>244</v>
      </c>
      <c r="C26" s="42"/>
      <c r="D26" s="42"/>
      <c r="E26" s="249">
        <f t="shared" si="0"/>
        <v>0</v>
      </c>
      <c r="F26" s="42"/>
      <c r="G26" s="42"/>
      <c r="H26" s="249">
        <f t="shared" si="1"/>
        <v>0</v>
      </c>
      <c r="I26" s="42"/>
      <c r="J26" s="42"/>
      <c r="K26" s="249">
        <f t="shared" si="2"/>
        <v>0</v>
      </c>
      <c r="L26" s="42"/>
      <c r="M26" s="42"/>
      <c r="N26" s="249">
        <f t="shared" si="3"/>
        <v>0</v>
      </c>
      <c r="O26" s="42"/>
      <c r="P26" s="42"/>
      <c r="Q26" s="249">
        <f t="shared" si="4"/>
        <v>0</v>
      </c>
      <c r="R26" s="42"/>
      <c r="S26" s="42"/>
      <c r="T26" s="249">
        <f t="shared" si="5"/>
        <v>0</v>
      </c>
      <c r="U26" s="42"/>
      <c r="V26" s="42"/>
      <c r="W26" s="249">
        <f t="shared" si="6"/>
        <v>0</v>
      </c>
      <c r="X26" s="42"/>
      <c r="Y26" s="42"/>
      <c r="Z26" s="249">
        <f t="shared" si="7"/>
        <v>0</v>
      </c>
      <c r="AA26" s="42"/>
      <c r="AB26" s="42"/>
      <c r="AC26" s="249">
        <f t="shared" si="8"/>
        <v>0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249">
        <f t="shared" si="9"/>
        <v>0</v>
      </c>
      <c r="AP26" s="42"/>
      <c r="AQ26" s="42"/>
      <c r="AR26" s="249">
        <f t="shared" si="10"/>
        <v>0</v>
      </c>
      <c r="AS26" s="42"/>
      <c r="AT26" s="42"/>
      <c r="AU26" s="249">
        <f t="shared" si="11"/>
        <v>0</v>
      </c>
      <c r="AV26" s="253">
        <f t="shared" si="12"/>
        <v>0</v>
      </c>
      <c r="AW26" s="253">
        <f t="shared" si="13"/>
        <v>0</v>
      </c>
      <c r="AX26" s="253">
        <f t="shared" si="14"/>
        <v>0</v>
      </c>
    </row>
    <row r="27" spans="1:50" s="80" customFormat="1" ht="21.75">
      <c r="A27" s="42">
        <v>23</v>
      </c>
      <c r="B27" s="228" t="s">
        <v>245</v>
      </c>
      <c r="C27" s="42"/>
      <c r="D27" s="42"/>
      <c r="E27" s="249">
        <f t="shared" si="0"/>
        <v>0</v>
      </c>
      <c r="F27" s="42"/>
      <c r="G27" s="42"/>
      <c r="H27" s="249">
        <f t="shared" si="1"/>
        <v>0</v>
      </c>
      <c r="I27" s="42"/>
      <c r="J27" s="42"/>
      <c r="K27" s="249">
        <f t="shared" si="2"/>
        <v>0</v>
      </c>
      <c r="L27" s="42"/>
      <c r="M27" s="42"/>
      <c r="N27" s="249">
        <f t="shared" si="3"/>
        <v>0</v>
      </c>
      <c r="O27" s="42"/>
      <c r="P27" s="42"/>
      <c r="Q27" s="249">
        <f t="shared" si="4"/>
        <v>0</v>
      </c>
      <c r="R27" s="42"/>
      <c r="S27" s="42"/>
      <c r="T27" s="249">
        <f t="shared" si="5"/>
        <v>0</v>
      </c>
      <c r="U27" s="42"/>
      <c r="V27" s="42"/>
      <c r="W27" s="249">
        <f t="shared" si="6"/>
        <v>0</v>
      </c>
      <c r="X27" s="42"/>
      <c r="Y27" s="42"/>
      <c r="Z27" s="249">
        <f t="shared" si="7"/>
        <v>0</v>
      </c>
      <c r="AA27" s="42"/>
      <c r="AB27" s="42"/>
      <c r="AC27" s="249">
        <f t="shared" si="8"/>
        <v>0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249">
        <f t="shared" si="9"/>
        <v>0</v>
      </c>
      <c r="AP27" s="42"/>
      <c r="AQ27" s="42"/>
      <c r="AR27" s="249">
        <f t="shared" si="10"/>
        <v>0</v>
      </c>
      <c r="AS27" s="42"/>
      <c r="AT27" s="42"/>
      <c r="AU27" s="249">
        <f t="shared" si="11"/>
        <v>0</v>
      </c>
      <c r="AV27" s="253">
        <f t="shared" si="12"/>
        <v>0</v>
      </c>
      <c r="AW27" s="253">
        <f t="shared" si="13"/>
        <v>0</v>
      </c>
      <c r="AX27" s="253">
        <f t="shared" si="14"/>
        <v>0</v>
      </c>
    </row>
    <row r="28" spans="1:50" s="80" customFormat="1" ht="21.75">
      <c r="A28" s="42">
        <v>24</v>
      </c>
      <c r="B28" s="228" t="s">
        <v>246</v>
      </c>
      <c r="C28" s="42"/>
      <c r="D28" s="42"/>
      <c r="E28" s="249">
        <f t="shared" si="0"/>
        <v>0</v>
      </c>
      <c r="F28" s="42"/>
      <c r="G28" s="42"/>
      <c r="H28" s="249">
        <f t="shared" si="1"/>
        <v>0</v>
      </c>
      <c r="I28" s="42"/>
      <c r="J28" s="42"/>
      <c r="K28" s="249">
        <f t="shared" si="2"/>
        <v>0</v>
      </c>
      <c r="L28" s="42"/>
      <c r="M28" s="42"/>
      <c r="N28" s="249">
        <f t="shared" si="3"/>
        <v>0</v>
      </c>
      <c r="O28" s="42"/>
      <c r="P28" s="42"/>
      <c r="Q28" s="249">
        <f t="shared" si="4"/>
        <v>0</v>
      </c>
      <c r="R28" s="42"/>
      <c r="S28" s="42"/>
      <c r="T28" s="249">
        <f t="shared" si="5"/>
        <v>0</v>
      </c>
      <c r="U28" s="42"/>
      <c r="V28" s="42"/>
      <c r="W28" s="249">
        <f t="shared" si="6"/>
        <v>0</v>
      </c>
      <c r="X28" s="42"/>
      <c r="Y28" s="42"/>
      <c r="Z28" s="249">
        <f t="shared" si="7"/>
        <v>0</v>
      </c>
      <c r="AA28" s="42"/>
      <c r="AB28" s="42"/>
      <c r="AC28" s="249">
        <f t="shared" si="8"/>
        <v>0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249">
        <f t="shared" si="9"/>
        <v>0</v>
      </c>
      <c r="AP28" s="42"/>
      <c r="AQ28" s="42"/>
      <c r="AR28" s="249">
        <f t="shared" si="10"/>
        <v>0</v>
      </c>
      <c r="AS28" s="42"/>
      <c r="AT28" s="42"/>
      <c r="AU28" s="249">
        <f t="shared" si="11"/>
        <v>0</v>
      </c>
      <c r="AV28" s="253">
        <f t="shared" si="12"/>
        <v>0</v>
      </c>
      <c r="AW28" s="253">
        <f t="shared" si="13"/>
        <v>0</v>
      </c>
      <c r="AX28" s="253">
        <f t="shared" si="14"/>
        <v>0</v>
      </c>
    </row>
    <row r="29" spans="1:50" s="80" customFormat="1" ht="21.75">
      <c r="A29" s="42">
        <v>25</v>
      </c>
      <c r="B29" s="228" t="s">
        <v>247</v>
      </c>
      <c r="C29" s="42"/>
      <c r="D29" s="42"/>
      <c r="E29" s="249">
        <f t="shared" si="0"/>
        <v>0</v>
      </c>
      <c r="F29" s="42"/>
      <c r="G29" s="42"/>
      <c r="H29" s="249">
        <f t="shared" si="1"/>
        <v>0</v>
      </c>
      <c r="I29" s="42"/>
      <c r="J29" s="42"/>
      <c r="K29" s="249">
        <f t="shared" si="2"/>
        <v>0</v>
      </c>
      <c r="L29" s="42"/>
      <c r="M29" s="42"/>
      <c r="N29" s="249">
        <f t="shared" si="3"/>
        <v>0</v>
      </c>
      <c r="O29" s="42"/>
      <c r="P29" s="42"/>
      <c r="Q29" s="249">
        <f t="shared" si="4"/>
        <v>0</v>
      </c>
      <c r="R29" s="42"/>
      <c r="S29" s="42"/>
      <c r="T29" s="249">
        <f t="shared" si="5"/>
        <v>0</v>
      </c>
      <c r="U29" s="42"/>
      <c r="V29" s="42"/>
      <c r="W29" s="249">
        <f t="shared" si="6"/>
        <v>0</v>
      </c>
      <c r="X29" s="42"/>
      <c r="Y29" s="42"/>
      <c r="Z29" s="249">
        <f t="shared" si="7"/>
        <v>0</v>
      </c>
      <c r="AA29" s="42"/>
      <c r="AB29" s="42"/>
      <c r="AC29" s="249">
        <f t="shared" si="8"/>
        <v>0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249">
        <f t="shared" si="9"/>
        <v>0</v>
      </c>
      <c r="AP29" s="42"/>
      <c r="AQ29" s="42"/>
      <c r="AR29" s="249">
        <f t="shared" si="10"/>
        <v>0</v>
      </c>
      <c r="AS29" s="42"/>
      <c r="AT29" s="42"/>
      <c r="AU29" s="249">
        <f t="shared" si="11"/>
        <v>0</v>
      </c>
      <c r="AV29" s="253">
        <f t="shared" si="12"/>
        <v>0</v>
      </c>
      <c r="AW29" s="253">
        <f t="shared" si="13"/>
        <v>0</v>
      </c>
      <c r="AX29" s="253">
        <f t="shared" si="14"/>
        <v>0</v>
      </c>
    </row>
    <row r="30" spans="1:50" s="80" customFormat="1" ht="21.75">
      <c r="A30" s="42">
        <v>26</v>
      </c>
      <c r="B30" s="228" t="s">
        <v>248</v>
      </c>
      <c r="C30" s="42"/>
      <c r="D30" s="42"/>
      <c r="E30" s="249">
        <f t="shared" si="0"/>
        <v>0</v>
      </c>
      <c r="F30" s="42"/>
      <c r="G30" s="42"/>
      <c r="H30" s="249">
        <f t="shared" si="1"/>
        <v>0</v>
      </c>
      <c r="I30" s="42"/>
      <c r="J30" s="42"/>
      <c r="K30" s="249">
        <f t="shared" si="2"/>
        <v>0</v>
      </c>
      <c r="L30" s="42"/>
      <c r="M30" s="42"/>
      <c r="N30" s="249">
        <f t="shared" si="3"/>
        <v>0</v>
      </c>
      <c r="O30" s="42"/>
      <c r="P30" s="42"/>
      <c r="Q30" s="249">
        <f t="shared" si="4"/>
        <v>0</v>
      </c>
      <c r="R30" s="42"/>
      <c r="S30" s="42"/>
      <c r="T30" s="249">
        <f t="shared" si="5"/>
        <v>0</v>
      </c>
      <c r="U30" s="42"/>
      <c r="V30" s="42"/>
      <c r="W30" s="249">
        <f t="shared" si="6"/>
        <v>0</v>
      </c>
      <c r="X30" s="42"/>
      <c r="Y30" s="42"/>
      <c r="Z30" s="249">
        <f t="shared" si="7"/>
        <v>0</v>
      </c>
      <c r="AA30" s="42"/>
      <c r="AB30" s="42"/>
      <c r="AC30" s="249">
        <f t="shared" si="8"/>
        <v>0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249">
        <f t="shared" si="9"/>
        <v>0</v>
      </c>
      <c r="AP30" s="42"/>
      <c r="AQ30" s="42"/>
      <c r="AR30" s="249">
        <f t="shared" si="10"/>
        <v>0</v>
      </c>
      <c r="AS30" s="42"/>
      <c r="AT30" s="42"/>
      <c r="AU30" s="249">
        <f t="shared" si="11"/>
        <v>0</v>
      </c>
      <c r="AV30" s="253">
        <f>+C30+F30+I30+L30+O30+R30+U30+X30+AA30+AM30+AP30+AS30</f>
        <v>0</v>
      </c>
      <c r="AW30" s="253">
        <f t="shared" si="13"/>
        <v>0</v>
      </c>
      <c r="AX30" s="253">
        <f t="shared" si="14"/>
        <v>0</v>
      </c>
    </row>
    <row r="31" spans="1:50" s="80" customFormat="1" ht="21.75">
      <c r="A31" s="42">
        <v>27</v>
      </c>
      <c r="B31" s="228" t="s">
        <v>249</v>
      </c>
      <c r="C31" s="42"/>
      <c r="D31" s="42"/>
      <c r="E31" s="249">
        <f t="shared" si="0"/>
        <v>0</v>
      </c>
      <c r="F31" s="42"/>
      <c r="G31" s="42"/>
      <c r="H31" s="249">
        <f t="shared" si="1"/>
        <v>0</v>
      </c>
      <c r="I31" s="42"/>
      <c r="J31" s="42"/>
      <c r="K31" s="249">
        <f t="shared" si="2"/>
        <v>0</v>
      </c>
      <c r="L31" s="42"/>
      <c r="M31" s="42"/>
      <c r="N31" s="249">
        <f t="shared" si="3"/>
        <v>0</v>
      </c>
      <c r="O31" s="42"/>
      <c r="P31" s="42"/>
      <c r="Q31" s="249">
        <f t="shared" si="4"/>
        <v>0</v>
      </c>
      <c r="R31" s="42"/>
      <c r="S31" s="42"/>
      <c r="T31" s="249">
        <f t="shared" si="5"/>
        <v>0</v>
      </c>
      <c r="U31" s="42"/>
      <c r="V31" s="42"/>
      <c r="W31" s="249">
        <f t="shared" si="6"/>
        <v>0</v>
      </c>
      <c r="X31" s="42"/>
      <c r="Y31" s="42"/>
      <c r="Z31" s="249">
        <f t="shared" si="7"/>
        <v>0</v>
      </c>
      <c r="AA31" s="42"/>
      <c r="AB31" s="42"/>
      <c r="AC31" s="249">
        <f t="shared" si="8"/>
        <v>0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249">
        <f t="shared" si="9"/>
        <v>0</v>
      </c>
      <c r="AP31" s="42"/>
      <c r="AQ31" s="42"/>
      <c r="AR31" s="249">
        <f t="shared" si="10"/>
        <v>0</v>
      </c>
      <c r="AS31" s="42"/>
      <c r="AT31" s="42"/>
      <c r="AU31" s="249">
        <f t="shared" si="11"/>
        <v>0</v>
      </c>
      <c r="AV31" s="253">
        <f t="shared" si="12"/>
        <v>0</v>
      </c>
      <c r="AW31" s="253">
        <f t="shared" si="13"/>
        <v>0</v>
      </c>
      <c r="AX31" s="253">
        <f t="shared" si="14"/>
        <v>0</v>
      </c>
    </row>
    <row r="32" spans="1:50" s="80" customFormat="1" ht="21.75">
      <c r="A32" s="42">
        <v>28</v>
      </c>
      <c r="B32" s="228" t="s">
        <v>250</v>
      </c>
      <c r="C32" s="42"/>
      <c r="D32" s="42"/>
      <c r="E32" s="249">
        <f t="shared" si="0"/>
        <v>0</v>
      </c>
      <c r="F32" s="42"/>
      <c r="G32" s="42"/>
      <c r="H32" s="249">
        <f t="shared" si="1"/>
        <v>0</v>
      </c>
      <c r="I32" s="42"/>
      <c r="J32" s="42"/>
      <c r="K32" s="249">
        <f t="shared" si="2"/>
        <v>0</v>
      </c>
      <c r="L32" s="42"/>
      <c r="M32" s="42"/>
      <c r="N32" s="249">
        <f t="shared" si="3"/>
        <v>0</v>
      </c>
      <c r="O32" s="42"/>
      <c r="P32" s="42"/>
      <c r="Q32" s="249">
        <f t="shared" si="4"/>
        <v>0</v>
      </c>
      <c r="R32" s="42"/>
      <c r="S32" s="42"/>
      <c r="T32" s="249">
        <f t="shared" si="5"/>
        <v>0</v>
      </c>
      <c r="U32" s="42"/>
      <c r="V32" s="42"/>
      <c r="W32" s="249">
        <f t="shared" si="6"/>
        <v>0</v>
      </c>
      <c r="X32" s="42"/>
      <c r="Y32" s="42"/>
      <c r="Z32" s="249">
        <f t="shared" si="7"/>
        <v>0</v>
      </c>
      <c r="AA32" s="42"/>
      <c r="AB32" s="42"/>
      <c r="AC32" s="249">
        <f t="shared" si="8"/>
        <v>0</v>
      </c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249">
        <f t="shared" si="9"/>
        <v>0</v>
      </c>
      <c r="AP32" s="42"/>
      <c r="AQ32" s="42"/>
      <c r="AR32" s="249">
        <f t="shared" si="10"/>
        <v>0</v>
      </c>
      <c r="AS32" s="42"/>
      <c r="AT32" s="42"/>
      <c r="AU32" s="249">
        <f t="shared" si="11"/>
        <v>0</v>
      </c>
      <c r="AV32" s="253">
        <f t="shared" si="12"/>
        <v>0</v>
      </c>
      <c r="AW32" s="253">
        <f t="shared" si="13"/>
        <v>0</v>
      </c>
      <c r="AX32" s="253">
        <f t="shared" si="14"/>
        <v>0</v>
      </c>
    </row>
    <row r="33" spans="1:50" s="80" customFormat="1" ht="21.75">
      <c r="A33" s="42">
        <v>29</v>
      </c>
      <c r="B33" s="228" t="s">
        <v>251</v>
      </c>
      <c r="C33" s="42"/>
      <c r="D33" s="42"/>
      <c r="E33" s="249">
        <f t="shared" si="0"/>
        <v>0</v>
      </c>
      <c r="F33" s="42"/>
      <c r="G33" s="42"/>
      <c r="H33" s="249">
        <f t="shared" si="1"/>
        <v>0</v>
      </c>
      <c r="I33" s="42"/>
      <c r="J33" s="42"/>
      <c r="K33" s="249">
        <f t="shared" si="2"/>
        <v>0</v>
      </c>
      <c r="L33" s="42"/>
      <c r="M33" s="42"/>
      <c r="N33" s="249">
        <f t="shared" si="3"/>
        <v>0</v>
      </c>
      <c r="O33" s="42"/>
      <c r="P33" s="42"/>
      <c r="Q33" s="249">
        <f t="shared" si="4"/>
        <v>0</v>
      </c>
      <c r="R33" s="42"/>
      <c r="S33" s="42"/>
      <c r="T33" s="249">
        <f t="shared" si="5"/>
        <v>0</v>
      </c>
      <c r="U33" s="42"/>
      <c r="V33" s="42"/>
      <c r="W33" s="249">
        <f t="shared" si="6"/>
        <v>0</v>
      </c>
      <c r="X33" s="42"/>
      <c r="Y33" s="42"/>
      <c r="Z33" s="249">
        <f t="shared" si="7"/>
        <v>0</v>
      </c>
      <c r="AA33" s="42"/>
      <c r="AB33" s="42"/>
      <c r="AC33" s="249">
        <f t="shared" si="8"/>
        <v>0</v>
      </c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249">
        <f t="shared" si="9"/>
        <v>0</v>
      </c>
      <c r="AP33" s="42"/>
      <c r="AQ33" s="42"/>
      <c r="AR33" s="249">
        <f t="shared" si="10"/>
        <v>0</v>
      </c>
      <c r="AS33" s="42"/>
      <c r="AT33" s="42"/>
      <c r="AU33" s="249">
        <f t="shared" si="11"/>
        <v>0</v>
      </c>
      <c r="AV33" s="253">
        <f t="shared" si="12"/>
        <v>0</v>
      </c>
      <c r="AW33" s="253">
        <f t="shared" si="13"/>
        <v>0</v>
      </c>
      <c r="AX33" s="253">
        <f t="shared" si="14"/>
        <v>0</v>
      </c>
    </row>
    <row r="34" spans="1:50" s="80" customFormat="1" ht="21.75">
      <c r="A34" s="42">
        <v>30</v>
      </c>
      <c r="B34" s="228" t="s">
        <v>252</v>
      </c>
      <c r="C34" s="42"/>
      <c r="D34" s="42"/>
      <c r="E34" s="249">
        <f t="shared" si="0"/>
        <v>0</v>
      </c>
      <c r="F34" s="42"/>
      <c r="G34" s="42"/>
      <c r="H34" s="249">
        <f t="shared" si="1"/>
        <v>0</v>
      </c>
      <c r="I34" s="42"/>
      <c r="J34" s="42"/>
      <c r="K34" s="249">
        <f t="shared" si="2"/>
        <v>0</v>
      </c>
      <c r="L34" s="42"/>
      <c r="M34" s="42"/>
      <c r="N34" s="249">
        <f t="shared" si="3"/>
        <v>0</v>
      </c>
      <c r="O34" s="42"/>
      <c r="P34" s="42"/>
      <c r="Q34" s="249">
        <f t="shared" si="4"/>
        <v>0</v>
      </c>
      <c r="R34" s="42"/>
      <c r="S34" s="42"/>
      <c r="T34" s="249">
        <f t="shared" si="5"/>
        <v>0</v>
      </c>
      <c r="U34" s="42"/>
      <c r="V34" s="42"/>
      <c r="W34" s="249">
        <f t="shared" si="6"/>
        <v>0</v>
      </c>
      <c r="X34" s="42"/>
      <c r="Y34" s="42"/>
      <c r="Z34" s="249">
        <f t="shared" si="7"/>
        <v>0</v>
      </c>
      <c r="AA34" s="42"/>
      <c r="AB34" s="42"/>
      <c r="AC34" s="249">
        <f t="shared" si="8"/>
        <v>0</v>
      </c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249">
        <f t="shared" si="9"/>
        <v>0</v>
      </c>
      <c r="AP34" s="42"/>
      <c r="AQ34" s="42"/>
      <c r="AR34" s="249">
        <f t="shared" si="10"/>
        <v>0</v>
      </c>
      <c r="AS34" s="42"/>
      <c r="AT34" s="42"/>
      <c r="AU34" s="249">
        <f t="shared" si="11"/>
        <v>0</v>
      </c>
      <c r="AV34" s="253">
        <f t="shared" si="12"/>
        <v>0</v>
      </c>
      <c r="AW34" s="253">
        <f t="shared" si="13"/>
        <v>0</v>
      </c>
      <c r="AX34" s="253">
        <f t="shared" si="14"/>
        <v>0</v>
      </c>
    </row>
    <row r="35" spans="1:50" s="80" customFormat="1" ht="21.75">
      <c r="A35" s="42">
        <v>31</v>
      </c>
      <c r="B35" s="228" t="s">
        <v>253</v>
      </c>
      <c r="C35" s="42"/>
      <c r="D35" s="42"/>
      <c r="E35" s="249">
        <f t="shared" si="0"/>
        <v>0</v>
      </c>
      <c r="F35" s="42"/>
      <c r="G35" s="42"/>
      <c r="H35" s="249">
        <f t="shared" si="1"/>
        <v>0</v>
      </c>
      <c r="I35" s="42"/>
      <c r="J35" s="42"/>
      <c r="K35" s="249">
        <f t="shared" si="2"/>
        <v>0</v>
      </c>
      <c r="L35" s="42"/>
      <c r="M35" s="42"/>
      <c r="N35" s="249">
        <f t="shared" si="3"/>
        <v>0</v>
      </c>
      <c r="O35" s="42"/>
      <c r="P35" s="42"/>
      <c r="Q35" s="249">
        <f t="shared" si="4"/>
        <v>0</v>
      </c>
      <c r="R35" s="42"/>
      <c r="S35" s="42"/>
      <c r="T35" s="249">
        <f t="shared" si="5"/>
        <v>0</v>
      </c>
      <c r="U35" s="42"/>
      <c r="V35" s="42"/>
      <c r="W35" s="249">
        <f t="shared" si="6"/>
        <v>0</v>
      </c>
      <c r="X35" s="42"/>
      <c r="Y35" s="42"/>
      <c r="Z35" s="249">
        <f t="shared" si="7"/>
        <v>0</v>
      </c>
      <c r="AA35" s="42"/>
      <c r="AB35" s="42"/>
      <c r="AC35" s="249">
        <f t="shared" si="8"/>
        <v>0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249">
        <f t="shared" si="9"/>
        <v>0</v>
      </c>
      <c r="AP35" s="42"/>
      <c r="AQ35" s="42"/>
      <c r="AR35" s="249">
        <f t="shared" si="10"/>
        <v>0</v>
      </c>
      <c r="AS35" s="42"/>
      <c r="AT35" s="42"/>
      <c r="AU35" s="249">
        <f t="shared" si="11"/>
        <v>0</v>
      </c>
      <c r="AV35" s="253">
        <f t="shared" si="12"/>
        <v>0</v>
      </c>
      <c r="AW35" s="253">
        <f t="shared" si="13"/>
        <v>0</v>
      </c>
      <c r="AX35" s="253">
        <f t="shared" si="14"/>
        <v>0</v>
      </c>
    </row>
    <row r="36" spans="1:50" s="80" customFormat="1" ht="21.75">
      <c r="A36" s="42">
        <v>32</v>
      </c>
      <c r="B36" s="228" t="s">
        <v>254</v>
      </c>
      <c r="C36" s="42"/>
      <c r="D36" s="42"/>
      <c r="E36" s="249">
        <f t="shared" si="0"/>
        <v>0</v>
      </c>
      <c r="F36" s="42"/>
      <c r="G36" s="42"/>
      <c r="H36" s="249">
        <f t="shared" si="1"/>
        <v>0</v>
      </c>
      <c r="I36" s="42"/>
      <c r="J36" s="42"/>
      <c r="K36" s="249">
        <f t="shared" si="2"/>
        <v>0</v>
      </c>
      <c r="L36" s="42"/>
      <c r="M36" s="42"/>
      <c r="N36" s="249">
        <f t="shared" si="3"/>
        <v>0</v>
      </c>
      <c r="O36" s="42"/>
      <c r="P36" s="42"/>
      <c r="Q36" s="249">
        <f t="shared" si="4"/>
        <v>0</v>
      </c>
      <c r="R36" s="42"/>
      <c r="S36" s="42"/>
      <c r="T36" s="249">
        <f t="shared" si="5"/>
        <v>0</v>
      </c>
      <c r="U36" s="42"/>
      <c r="V36" s="42"/>
      <c r="W36" s="249">
        <f t="shared" si="6"/>
        <v>0</v>
      </c>
      <c r="X36" s="42"/>
      <c r="Y36" s="42"/>
      <c r="Z36" s="249">
        <f t="shared" si="7"/>
        <v>0</v>
      </c>
      <c r="AA36" s="42"/>
      <c r="AB36" s="42"/>
      <c r="AC36" s="249">
        <f t="shared" si="8"/>
        <v>0</v>
      </c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249">
        <f t="shared" si="9"/>
        <v>0</v>
      </c>
      <c r="AP36" s="42"/>
      <c r="AQ36" s="42"/>
      <c r="AR36" s="249">
        <f t="shared" si="10"/>
        <v>0</v>
      </c>
      <c r="AS36" s="42"/>
      <c r="AT36" s="42"/>
      <c r="AU36" s="249">
        <f t="shared" si="11"/>
        <v>0</v>
      </c>
      <c r="AV36" s="253">
        <f t="shared" si="12"/>
        <v>0</v>
      </c>
      <c r="AW36" s="253">
        <f t="shared" si="13"/>
        <v>0</v>
      </c>
      <c r="AX36" s="253">
        <f t="shared" si="14"/>
        <v>0</v>
      </c>
    </row>
    <row r="37" spans="1:50" s="80" customFormat="1" ht="21.75">
      <c r="A37" s="42">
        <v>33</v>
      </c>
      <c r="B37" s="228" t="s">
        <v>255</v>
      </c>
      <c r="C37" s="42"/>
      <c r="D37" s="42"/>
      <c r="E37" s="249">
        <f t="shared" si="0"/>
        <v>0</v>
      </c>
      <c r="F37" s="42"/>
      <c r="G37" s="42"/>
      <c r="H37" s="249">
        <f t="shared" si="1"/>
        <v>0</v>
      </c>
      <c r="I37" s="42"/>
      <c r="J37" s="42"/>
      <c r="K37" s="249">
        <f t="shared" si="2"/>
        <v>0</v>
      </c>
      <c r="L37" s="42"/>
      <c r="M37" s="42"/>
      <c r="N37" s="249">
        <f t="shared" si="3"/>
        <v>0</v>
      </c>
      <c r="O37" s="42"/>
      <c r="P37" s="42"/>
      <c r="Q37" s="249">
        <f t="shared" si="4"/>
        <v>0</v>
      </c>
      <c r="R37" s="42"/>
      <c r="S37" s="42"/>
      <c r="T37" s="249">
        <f t="shared" si="5"/>
        <v>0</v>
      </c>
      <c r="U37" s="42"/>
      <c r="V37" s="42"/>
      <c r="W37" s="249">
        <f t="shared" si="6"/>
        <v>0</v>
      </c>
      <c r="X37" s="42"/>
      <c r="Y37" s="42"/>
      <c r="Z37" s="249">
        <f t="shared" si="7"/>
        <v>0</v>
      </c>
      <c r="AA37" s="42"/>
      <c r="AB37" s="42"/>
      <c r="AC37" s="249">
        <f t="shared" si="8"/>
        <v>0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249">
        <f t="shared" si="9"/>
        <v>0</v>
      </c>
      <c r="AP37" s="42"/>
      <c r="AQ37" s="42"/>
      <c r="AR37" s="249">
        <f t="shared" si="10"/>
        <v>0</v>
      </c>
      <c r="AS37" s="42"/>
      <c r="AT37" s="42"/>
      <c r="AU37" s="249">
        <f t="shared" si="11"/>
        <v>0</v>
      </c>
      <c r="AV37" s="253">
        <f t="shared" si="12"/>
        <v>0</v>
      </c>
      <c r="AW37" s="253">
        <f t="shared" si="13"/>
        <v>0</v>
      </c>
      <c r="AX37" s="253">
        <f t="shared" si="14"/>
        <v>0</v>
      </c>
    </row>
    <row r="38" spans="1:50" s="80" customFormat="1" ht="21.75">
      <c r="A38" s="42">
        <v>34</v>
      </c>
      <c r="B38" s="228" t="s">
        <v>256</v>
      </c>
      <c r="C38" s="42"/>
      <c r="D38" s="42"/>
      <c r="E38" s="249">
        <f t="shared" si="0"/>
        <v>0</v>
      </c>
      <c r="F38" s="42"/>
      <c r="G38" s="42"/>
      <c r="H38" s="249">
        <f t="shared" si="1"/>
        <v>0</v>
      </c>
      <c r="I38" s="42"/>
      <c r="J38" s="42"/>
      <c r="K38" s="249">
        <f t="shared" si="2"/>
        <v>0</v>
      </c>
      <c r="L38" s="42"/>
      <c r="M38" s="42"/>
      <c r="N38" s="249">
        <f t="shared" si="3"/>
        <v>0</v>
      </c>
      <c r="O38" s="42"/>
      <c r="P38" s="42"/>
      <c r="Q38" s="249">
        <f t="shared" si="4"/>
        <v>0</v>
      </c>
      <c r="R38" s="42"/>
      <c r="S38" s="42"/>
      <c r="T38" s="249">
        <f t="shared" si="5"/>
        <v>0</v>
      </c>
      <c r="U38" s="42"/>
      <c r="V38" s="42"/>
      <c r="W38" s="249">
        <f t="shared" si="6"/>
        <v>0</v>
      </c>
      <c r="X38" s="42"/>
      <c r="Y38" s="42"/>
      <c r="Z38" s="249">
        <f t="shared" si="7"/>
        <v>0</v>
      </c>
      <c r="AA38" s="42"/>
      <c r="AB38" s="42"/>
      <c r="AC38" s="249">
        <f t="shared" si="8"/>
        <v>0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249">
        <f t="shared" si="9"/>
        <v>0</v>
      </c>
      <c r="AP38" s="42"/>
      <c r="AQ38" s="42"/>
      <c r="AR38" s="249">
        <f t="shared" si="10"/>
        <v>0</v>
      </c>
      <c r="AS38" s="42"/>
      <c r="AT38" s="42"/>
      <c r="AU38" s="249">
        <f t="shared" si="11"/>
        <v>0</v>
      </c>
      <c r="AV38" s="253">
        <f t="shared" si="12"/>
        <v>0</v>
      </c>
      <c r="AW38" s="253">
        <f t="shared" si="13"/>
        <v>0</v>
      </c>
      <c r="AX38" s="253">
        <f t="shared" si="14"/>
        <v>0</v>
      </c>
    </row>
    <row r="39" spans="1:50" s="80" customFormat="1" ht="21.75">
      <c r="A39" s="42">
        <v>35</v>
      </c>
      <c r="B39" s="228" t="s">
        <v>257</v>
      </c>
      <c r="C39" s="42"/>
      <c r="D39" s="42"/>
      <c r="E39" s="249">
        <f t="shared" si="0"/>
        <v>0</v>
      </c>
      <c r="F39" s="42"/>
      <c r="G39" s="42"/>
      <c r="H39" s="249">
        <f t="shared" si="1"/>
        <v>0</v>
      </c>
      <c r="I39" s="42"/>
      <c r="J39" s="42"/>
      <c r="K39" s="249">
        <f t="shared" si="2"/>
        <v>0</v>
      </c>
      <c r="L39" s="42"/>
      <c r="M39" s="42"/>
      <c r="N39" s="249">
        <f t="shared" si="3"/>
        <v>0</v>
      </c>
      <c r="O39" s="42"/>
      <c r="P39" s="42"/>
      <c r="Q39" s="249">
        <f t="shared" si="4"/>
        <v>0</v>
      </c>
      <c r="R39" s="42"/>
      <c r="S39" s="42"/>
      <c r="T39" s="249">
        <f t="shared" si="5"/>
        <v>0</v>
      </c>
      <c r="U39" s="42"/>
      <c r="V39" s="42"/>
      <c r="W39" s="249">
        <f t="shared" si="6"/>
        <v>0</v>
      </c>
      <c r="X39" s="42"/>
      <c r="Y39" s="42"/>
      <c r="Z39" s="249">
        <f t="shared" si="7"/>
        <v>0</v>
      </c>
      <c r="AA39" s="42"/>
      <c r="AB39" s="42"/>
      <c r="AC39" s="249">
        <f t="shared" si="8"/>
        <v>0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249">
        <f t="shared" si="9"/>
        <v>0</v>
      </c>
      <c r="AP39" s="42"/>
      <c r="AQ39" s="42"/>
      <c r="AR39" s="249">
        <f t="shared" si="10"/>
        <v>0</v>
      </c>
      <c r="AS39" s="42"/>
      <c r="AT39" s="42"/>
      <c r="AU39" s="249">
        <f t="shared" si="11"/>
        <v>0</v>
      </c>
      <c r="AV39" s="253">
        <f t="shared" si="12"/>
        <v>0</v>
      </c>
      <c r="AW39" s="253">
        <f t="shared" si="13"/>
        <v>0</v>
      </c>
      <c r="AX39" s="253">
        <f t="shared" si="14"/>
        <v>0</v>
      </c>
    </row>
    <row r="40" spans="1:50" s="80" customFormat="1" ht="21.75">
      <c r="A40" s="42">
        <v>36</v>
      </c>
      <c r="B40" s="228" t="s">
        <v>258</v>
      </c>
      <c r="C40" s="42"/>
      <c r="D40" s="42"/>
      <c r="E40" s="249">
        <f t="shared" si="0"/>
        <v>0</v>
      </c>
      <c r="F40" s="42"/>
      <c r="G40" s="42"/>
      <c r="H40" s="249">
        <f t="shared" si="1"/>
        <v>0</v>
      </c>
      <c r="I40" s="42"/>
      <c r="J40" s="42"/>
      <c r="K40" s="249">
        <f t="shared" si="2"/>
        <v>0</v>
      </c>
      <c r="L40" s="42"/>
      <c r="M40" s="42"/>
      <c r="N40" s="249">
        <f t="shared" si="3"/>
        <v>0</v>
      </c>
      <c r="O40" s="42"/>
      <c r="P40" s="42"/>
      <c r="Q40" s="249">
        <f t="shared" si="4"/>
        <v>0</v>
      </c>
      <c r="R40" s="42"/>
      <c r="S40" s="42"/>
      <c r="T40" s="249">
        <f t="shared" si="5"/>
        <v>0</v>
      </c>
      <c r="U40" s="42"/>
      <c r="V40" s="42"/>
      <c r="W40" s="249">
        <f t="shared" si="6"/>
        <v>0</v>
      </c>
      <c r="X40" s="42"/>
      <c r="Y40" s="42"/>
      <c r="Z40" s="249">
        <f t="shared" si="7"/>
        <v>0</v>
      </c>
      <c r="AA40" s="42"/>
      <c r="AB40" s="42"/>
      <c r="AC40" s="249">
        <f t="shared" si="8"/>
        <v>0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249">
        <f t="shared" si="9"/>
        <v>0</v>
      </c>
      <c r="AP40" s="42"/>
      <c r="AQ40" s="42"/>
      <c r="AR40" s="249">
        <f t="shared" si="10"/>
        <v>0</v>
      </c>
      <c r="AS40" s="42"/>
      <c r="AT40" s="42"/>
      <c r="AU40" s="249">
        <f t="shared" si="11"/>
        <v>0</v>
      </c>
      <c r="AV40" s="253">
        <f t="shared" si="12"/>
        <v>0</v>
      </c>
      <c r="AW40" s="253">
        <f t="shared" si="13"/>
        <v>0</v>
      </c>
      <c r="AX40" s="253">
        <f t="shared" si="14"/>
        <v>0</v>
      </c>
    </row>
    <row r="41" spans="1:50" s="80" customFormat="1" ht="21.75">
      <c r="A41" s="249"/>
      <c r="B41" s="252"/>
      <c r="C41" s="249">
        <f>SUM(C5:C40)</f>
        <v>0</v>
      </c>
      <c r="D41" s="249">
        <f aca="true" t="shared" si="15" ref="D41:AX41">SUM(D5:D40)</f>
        <v>0</v>
      </c>
      <c r="E41" s="249">
        <f t="shared" si="15"/>
        <v>0</v>
      </c>
      <c r="F41" s="249">
        <f t="shared" si="15"/>
        <v>0</v>
      </c>
      <c r="G41" s="249">
        <f t="shared" si="15"/>
        <v>0</v>
      </c>
      <c r="H41" s="249">
        <f t="shared" si="15"/>
        <v>0</v>
      </c>
      <c r="I41" s="249">
        <f t="shared" si="15"/>
        <v>0</v>
      </c>
      <c r="J41" s="249">
        <f t="shared" si="15"/>
        <v>0</v>
      </c>
      <c r="K41" s="249">
        <f t="shared" si="15"/>
        <v>0</v>
      </c>
      <c r="L41" s="249">
        <f t="shared" si="15"/>
        <v>0</v>
      </c>
      <c r="M41" s="249">
        <f t="shared" si="15"/>
        <v>0</v>
      </c>
      <c r="N41" s="249">
        <f t="shared" si="15"/>
        <v>0</v>
      </c>
      <c r="O41" s="249">
        <f t="shared" si="15"/>
        <v>0</v>
      </c>
      <c r="P41" s="249">
        <f t="shared" si="15"/>
        <v>0</v>
      </c>
      <c r="Q41" s="249">
        <f t="shared" si="15"/>
        <v>0</v>
      </c>
      <c r="R41" s="249">
        <f t="shared" si="15"/>
        <v>0</v>
      </c>
      <c r="S41" s="249">
        <f t="shared" si="15"/>
        <v>0</v>
      </c>
      <c r="T41" s="249">
        <f t="shared" si="15"/>
        <v>0</v>
      </c>
      <c r="U41" s="249">
        <f t="shared" si="15"/>
        <v>0</v>
      </c>
      <c r="V41" s="249">
        <f t="shared" si="15"/>
        <v>0</v>
      </c>
      <c r="W41" s="249">
        <f t="shared" si="15"/>
        <v>0</v>
      </c>
      <c r="X41" s="249">
        <f t="shared" si="15"/>
        <v>0</v>
      </c>
      <c r="Y41" s="249">
        <f t="shared" si="15"/>
        <v>0</v>
      </c>
      <c r="Z41" s="249">
        <f t="shared" si="15"/>
        <v>0</v>
      </c>
      <c r="AA41" s="249">
        <f t="shared" si="15"/>
        <v>0</v>
      </c>
      <c r="AB41" s="249">
        <f t="shared" si="15"/>
        <v>0</v>
      </c>
      <c r="AC41" s="249">
        <f t="shared" si="15"/>
        <v>0</v>
      </c>
      <c r="AD41" s="249">
        <f t="shared" si="15"/>
        <v>0</v>
      </c>
      <c r="AE41" s="249">
        <f t="shared" si="15"/>
        <v>0</v>
      </c>
      <c r="AF41" s="249">
        <f t="shared" si="15"/>
        <v>0</v>
      </c>
      <c r="AG41" s="249">
        <f t="shared" si="15"/>
        <v>0</v>
      </c>
      <c r="AH41" s="249">
        <f t="shared" si="15"/>
        <v>0</v>
      </c>
      <c r="AI41" s="249">
        <f t="shared" si="15"/>
        <v>0</v>
      </c>
      <c r="AJ41" s="249">
        <f t="shared" si="15"/>
        <v>0</v>
      </c>
      <c r="AK41" s="249">
        <f t="shared" si="15"/>
        <v>0</v>
      </c>
      <c r="AL41" s="249">
        <f t="shared" si="15"/>
        <v>0</v>
      </c>
      <c r="AM41" s="249">
        <f aca="true" t="shared" si="16" ref="AM41:AU41">SUM(AM5:AM40)</f>
        <v>0</v>
      </c>
      <c r="AN41" s="249">
        <f t="shared" si="16"/>
        <v>0</v>
      </c>
      <c r="AO41" s="249">
        <f t="shared" si="16"/>
        <v>0</v>
      </c>
      <c r="AP41" s="249">
        <f t="shared" si="16"/>
        <v>0</v>
      </c>
      <c r="AQ41" s="249">
        <f t="shared" si="16"/>
        <v>0</v>
      </c>
      <c r="AR41" s="249">
        <f t="shared" si="16"/>
        <v>0</v>
      </c>
      <c r="AS41" s="249">
        <f t="shared" si="16"/>
        <v>0</v>
      </c>
      <c r="AT41" s="249">
        <f t="shared" si="16"/>
        <v>0</v>
      </c>
      <c r="AU41" s="249">
        <f t="shared" si="16"/>
        <v>0</v>
      </c>
      <c r="AV41" s="253">
        <f>SUM(AV5:AV40)</f>
        <v>0</v>
      </c>
      <c r="AW41" s="253">
        <f t="shared" si="15"/>
        <v>0</v>
      </c>
      <c r="AX41" s="253">
        <f t="shared" si="15"/>
        <v>0</v>
      </c>
    </row>
    <row r="42" spans="1:50" s="80" customFormat="1" ht="21.75">
      <c r="A42" s="42">
        <v>37</v>
      </c>
      <c r="B42" s="228" t="s">
        <v>259</v>
      </c>
      <c r="C42" s="42"/>
      <c r="D42" s="42"/>
      <c r="E42" s="249">
        <f aca="true" t="shared" si="17" ref="E42:E55">SUM(C42:D42)</f>
        <v>0</v>
      </c>
      <c r="F42" s="42"/>
      <c r="G42" s="42"/>
      <c r="H42" s="249">
        <f aca="true" t="shared" si="18" ref="H42:H55">SUM(F42:G42)</f>
        <v>0</v>
      </c>
      <c r="I42" s="42"/>
      <c r="J42" s="42"/>
      <c r="K42" s="249">
        <f aca="true" t="shared" si="19" ref="K42:K55">SUM(I42:J42)</f>
        <v>0</v>
      </c>
      <c r="L42" s="42"/>
      <c r="M42" s="42"/>
      <c r="N42" s="249">
        <f aca="true" t="shared" si="20" ref="N42:N55">SUM(L42:M42)</f>
        <v>0</v>
      </c>
      <c r="O42" s="42"/>
      <c r="P42" s="42"/>
      <c r="Q42" s="249">
        <f aca="true" t="shared" si="21" ref="Q42:Q55">SUM(O42:P42)</f>
        <v>0</v>
      </c>
      <c r="R42" s="42"/>
      <c r="S42" s="42"/>
      <c r="T42" s="249">
        <f aca="true" t="shared" si="22" ref="T42:T55">SUM(R42:S42)</f>
        <v>0</v>
      </c>
      <c r="U42" s="42"/>
      <c r="V42" s="42"/>
      <c r="W42" s="249">
        <f aca="true" t="shared" si="23" ref="W42:W55">SUM(U42:V42)</f>
        <v>0</v>
      </c>
      <c r="X42" s="42"/>
      <c r="Y42" s="42"/>
      <c r="Z42" s="249">
        <f aca="true" t="shared" si="24" ref="Z42:Z55">SUM(X42:Y42)</f>
        <v>0</v>
      </c>
      <c r="AA42" s="42"/>
      <c r="AB42" s="42"/>
      <c r="AC42" s="249">
        <f aca="true" t="shared" si="25" ref="AC42:AC55">SUM(AA42:AB42)</f>
        <v>0</v>
      </c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249">
        <f aca="true" t="shared" si="26" ref="AO42:AO55">SUM(AM42:AN42)</f>
        <v>0</v>
      </c>
      <c r="AP42" s="42"/>
      <c r="AQ42" s="42"/>
      <c r="AR42" s="249">
        <f aca="true" t="shared" si="27" ref="AR42:AR55">SUM(AP42:AQ42)</f>
        <v>0</v>
      </c>
      <c r="AS42" s="42"/>
      <c r="AT42" s="42"/>
      <c r="AU42" s="249">
        <f aca="true" t="shared" si="28" ref="AU42:AU55">SUM(AS42:AT42)</f>
        <v>0</v>
      </c>
      <c r="AV42" s="253">
        <f aca="true" t="shared" si="29" ref="AV42:AV55">+C42+F42+I42+L42+O42+R42+U42+X42+AA42+AM42+AP42+AS42</f>
        <v>0</v>
      </c>
      <c r="AW42" s="253">
        <f aca="true" t="shared" si="30" ref="AW42:AW55">+D42+G42+J42+M42+P42+S42+V42+Y42+AB42+AN42+AQ42+AT42</f>
        <v>0</v>
      </c>
      <c r="AX42" s="253">
        <f aca="true" t="shared" si="31" ref="AX42:AX55">SUM(AV42:AW42)</f>
        <v>0</v>
      </c>
    </row>
    <row r="43" spans="1:50" s="80" customFormat="1" ht="21.75">
      <c r="A43" s="42">
        <v>38</v>
      </c>
      <c r="B43" s="228" t="s">
        <v>260</v>
      </c>
      <c r="C43" s="42"/>
      <c r="D43" s="42"/>
      <c r="E43" s="249">
        <f t="shared" si="17"/>
        <v>0</v>
      </c>
      <c r="F43" s="42"/>
      <c r="G43" s="42"/>
      <c r="H43" s="249">
        <f t="shared" si="18"/>
        <v>0</v>
      </c>
      <c r="I43" s="42"/>
      <c r="J43" s="42"/>
      <c r="K43" s="249">
        <f t="shared" si="19"/>
        <v>0</v>
      </c>
      <c r="L43" s="42"/>
      <c r="M43" s="42"/>
      <c r="N43" s="249">
        <f t="shared" si="20"/>
        <v>0</v>
      </c>
      <c r="O43" s="42"/>
      <c r="P43" s="42"/>
      <c r="Q43" s="249">
        <f t="shared" si="21"/>
        <v>0</v>
      </c>
      <c r="R43" s="42"/>
      <c r="S43" s="42"/>
      <c r="T43" s="249">
        <f t="shared" si="22"/>
        <v>0</v>
      </c>
      <c r="U43" s="42"/>
      <c r="V43" s="42"/>
      <c r="W43" s="249">
        <f t="shared" si="23"/>
        <v>0</v>
      </c>
      <c r="X43" s="42"/>
      <c r="Y43" s="42"/>
      <c r="Z43" s="249">
        <f t="shared" si="24"/>
        <v>0</v>
      </c>
      <c r="AA43" s="42"/>
      <c r="AB43" s="42"/>
      <c r="AC43" s="249">
        <f t="shared" si="25"/>
        <v>0</v>
      </c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249">
        <f t="shared" si="26"/>
        <v>0</v>
      </c>
      <c r="AP43" s="42"/>
      <c r="AQ43" s="42"/>
      <c r="AR43" s="249">
        <f t="shared" si="27"/>
        <v>0</v>
      </c>
      <c r="AS43" s="42"/>
      <c r="AT43" s="42"/>
      <c r="AU43" s="249">
        <f t="shared" si="28"/>
        <v>0</v>
      </c>
      <c r="AV43" s="253">
        <f t="shared" si="29"/>
        <v>0</v>
      </c>
      <c r="AW43" s="253">
        <f t="shared" si="30"/>
        <v>0</v>
      </c>
      <c r="AX43" s="253">
        <f t="shared" si="31"/>
        <v>0</v>
      </c>
    </row>
    <row r="44" spans="1:50" s="80" customFormat="1" ht="21.75">
      <c r="A44" s="42">
        <v>39</v>
      </c>
      <c r="B44" s="228" t="s">
        <v>261</v>
      </c>
      <c r="C44" s="42"/>
      <c r="D44" s="42"/>
      <c r="E44" s="249">
        <f t="shared" si="17"/>
        <v>0</v>
      </c>
      <c r="F44" s="42"/>
      <c r="G44" s="42"/>
      <c r="H44" s="249">
        <f t="shared" si="18"/>
        <v>0</v>
      </c>
      <c r="I44" s="42"/>
      <c r="J44" s="42"/>
      <c r="K44" s="249">
        <f t="shared" si="19"/>
        <v>0</v>
      </c>
      <c r="L44" s="42"/>
      <c r="M44" s="42"/>
      <c r="N44" s="249">
        <f t="shared" si="20"/>
        <v>0</v>
      </c>
      <c r="O44" s="42"/>
      <c r="P44" s="42"/>
      <c r="Q44" s="249">
        <f t="shared" si="21"/>
        <v>0</v>
      </c>
      <c r="R44" s="42"/>
      <c r="S44" s="42"/>
      <c r="T44" s="249">
        <f t="shared" si="22"/>
        <v>0</v>
      </c>
      <c r="U44" s="42"/>
      <c r="V44" s="42"/>
      <c r="W44" s="249">
        <f t="shared" si="23"/>
        <v>0</v>
      </c>
      <c r="X44" s="42"/>
      <c r="Y44" s="42"/>
      <c r="Z44" s="249">
        <f t="shared" si="24"/>
        <v>0</v>
      </c>
      <c r="AA44" s="42"/>
      <c r="AB44" s="42"/>
      <c r="AC44" s="249">
        <f t="shared" si="25"/>
        <v>0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249">
        <f t="shared" si="26"/>
        <v>0</v>
      </c>
      <c r="AP44" s="42"/>
      <c r="AQ44" s="42"/>
      <c r="AR44" s="249">
        <f t="shared" si="27"/>
        <v>0</v>
      </c>
      <c r="AS44" s="42"/>
      <c r="AT44" s="42"/>
      <c r="AU44" s="249">
        <f t="shared" si="28"/>
        <v>0</v>
      </c>
      <c r="AV44" s="253">
        <f t="shared" si="29"/>
        <v>0</v>
      </c>
      <c r="AW44" s="253">
        <f t="shared" si="30"/>
        <v>0</v>
      </c>
      <c r="AX44" s="253">
        <f t="shared" si="31"/>
        <v>0</v>
      </c>
    </row>
    <row r="45" spans="1:50" s="80" customFormat="1" ht="21.75">
      <c r="A45" s="42">
        <v>40</v>
      </c>
      <c r="B45" s="228" t="s">
        <v>262</v>
      </c>
      <c r="C45" s="42"/>
      <c r="D45" s="42"/>
      <c r="E45" s="249">
        <f t="shared" si="17"/>
        <v>0</v>
      </c>
      <c r="F45" s="42"/>
      <c r="G45" s="42"/>
      <c r="H45" s="249">
        <f t="shared" si="18"/>
        <v>0</v>
      </c>
      <c r="I45" s="42"/>
      <c r="J45" s="42"/>
      <c r="K45" s="249">
        <f t="shared" si="19"/>
        <v>0</v>
      </c>
      <c r="L45" s="42"/>
      <c r="M45" s="42"/>
      <c r="N45" s="249">
        <f t="shared" si="20"/>
        <v>0</v>
      </c>
      <c r="O45" s="42"/>
      <c r="P45" s="42"/>
      <c r="Q45" s="249">
        <f t="shared" si="21"/>
        <v>0</v>
      </c>
      <c r="R45" s="42"/>
      <c r="S45" s="42"/>
      <c r="T45" s="249">
        <f t="shared" si="22"/>
        <v>0</v>
      </c>
      <c r="U45" s="42"/>
      <c r="V45" s="42"/>
      <c r="W45" s="249">
        <f t="shared" si="23"/>
        <v>0</v>
      </c>
      <c r="X45" s="42"/>
      <c r="Y45" s="42"/>
      <c r="Z45" s="249">
        <f t="shared" si="24"/>
        <v>0</v>
      </c>
      <c r="AA45" s="42"/>
      <c r="AB45" s="42"/>
      <c r="AC45" s="249">
        <f t="shared" si="25"/>
        <v>0</v>
      </c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249">
        <f t="shared" si="26"/>
        <v>0</v>
      </c>
      <c r="AP45" s="42"/>
      <c r="AQ45" s="42"/>
      <c r="AR45" s="249">
        <f t="shared" si="27"/>
        <v>0</v>
      </c>
      <c r="AS45" s="42"/>
      <c r="AT45" s="42"/>
      <c r="AU45" s="249">
        <f t="shared" si="28"/>
        <v>0</v>
      </c>
      <c r="AV45" s="253">
        <f t="shared" si="29"/>
        <v>0</v>
      </c>
      <c r="AW45" s="253">
        <f t="shared" si="30"/>
        <v>0</v>
      </c>
      <c r="AX45" s="253">
        <f t="shared" si="31"/>
        <v>0</v>
      </c>
    </row>
    <row r="46" spans="1:50" s="80" customFormat="1" ht="21.75">
      <c r="A46" s="42">
        <v>41</v>
      </c>
      <c r="B46" s="228" t="s">
        <v>263</v>
      </c>
      <c r="C46" s="42"/>
      <c r="D46" s="42"/>
      <c r="E46" s="249">
        <f t="shared" si="17"/>
        <v>0</v>
      </c>
      <c r="F46" s="42"/>
      <c r="G46" s="42"/>
      <c r="H46" s="249">
        <f t="shared" si="18"/>
        <v>0</v>
      </c>
      <c r="I46" s="42"/>
      <c r="J46" s="42"/>
      <c r="K46" s="249">
        <f t="shared" si="19"/>
        <v>0</v>
      </c>
      <c r="L46" s="42"/>
      <c r="M46" s="42"/>
      <c r="N46" s="249">
        <f t="shared" si="20"/>
        <v>0</v>
      </c>
      <c r="O46" s="42"/>
      <c r="P46" s="42"/>
      <c r="Q46" s="249">
        <f t="shared" si="21"/>
        <v>0</v>
      </c>
      <c r="R46" s="42"/>
      <c r="S46" s="42"/>
      <c r="T46" s="249">
        <f t="shared" si="22"/>
        <v>0</v>
      </c>
      <c r="U46" s="42"/>
      <c r="V46" s="42"/>
      <c r="W46" s="249">
        <f t="shared" si="23"/>
        <v>0</v>
      </c>
      <c r="X46" s="42"/>
      <c r="Y46" s="42"/>
      <c r="Z46" s="249">
        <f t="shared" si="24"/>
        <v>0</v>
      </c>
      <c r="AA46" s="42"/>
      <c r="AB46" s="42"/>
      <c r="AC46" s="249">
        <f t="shared" si="25"/>
        <v>0</v>
      </c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249">
        <f t="shared" si="26"/>
        <v>0</v>
      </c>
      <c r="AP46" s="42"/>
      <c r="AQ46" s="42"/>
      <c r="AR46" s="249">
        <f t="shared" si="27"/>
        <v>0</v>
      </c>
      <c r="AS46" s="42"/>
      <c r="AT46" s="42"/>
      <c r="AU46" s="249">
        <f t="shared" si="28"/>
        <v>0</v>
      </c>
      <c r="AV46" s="253">
        <f t="shared" si="29"/>
        <v>0</v>
      </c>
      <c r="AW46" s="253">
        <f t="shared" si="30"/>
        <v>0</v>
      </c>
      <c r="AX46" s="253">
        <f t="shared" si="31"/>
        <v>0</v>
      </c>
    </row>
    <row r="47" spans="1:50" s="80" customFormat="1" ht="21.75">
      <c r="A47" s="42">
        <v>42</v>
      </c>
      <c r="B47" s="228" t="s">
        <v>264</v>
      </c>
      <c r="C47" s="42"/>
      <c r="D47" s="42"/>
      <c r="E47" s="249">
        <f t="shared" si="17"/>
        <v>0</v>
      </c>
      <c r="F47" s="42"/>
      <c r="G47" s="42"/>
      <c r="H47" s="249">
        <f t="shared" si="18"/>
        <v>0</v>
      </c>
      <c r="I47" s="42"/>
      <c r="J47" s="42"/>
      <c r="K47" s="249">
        <f t="shared" si="19"/>
        <v>0</v>
      </c>
      <c r="L47" s="42"/>
      <c r="M47" s="42"/>
      <c r="N47" s="249">
        <f t="shared" si="20"/>
        <v>0</v>
      </c>
      <c r="O47" s="42"/>
      <c r="P47" s="42"/>
      <c r="Q47" s="249">
        <f t="shared" si="21"/>
        <v>0</v>
      </c>
      <c r="R47" s="42"/>
      <c r="S47" s="42"/>
      <c r="T47" s="249">
        <f t="shared" si="22"/>
        <v>0</v>
      </c>
      <c r="U47" s="42"/>
      <c r="V47" s="42"/>
      <c r="W47" s="249">
        <f t="shared" si="23"/>
        <v>0</v>
      </c>
      <c r="X47" s="42"/>
      <c r="Y47" s="42"/>
      <c r="Z47" s="249">
        <f t="shared" si="24"/>
        <v>0</v>
      </c>
      <c r="AA47" s="42"/>
      <c r="AB47" s="42"/>
      <c r="AC47" s="249">
        <f t="shared" si="25"/>
        <v>0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249">
        <f t="shared" si="26"/>
        <v>0</v>
      </c>
      <c r="AP47" s="42"/>
      <c r="AQ47" s="42"/>
      <c r="AR47" s="249">
        <f t="shared" si="27"/>
        <v>0</v>
      </c>
      <c r="AS47" s="42"/>
      <c r="AT47" s="42"/>
      <c r="AU47" s="249">
        <f t="shared" si="28"/>
        <v>0</v>
      </c>
      <c r="AV47" s="253">
        <f t="shared" si="29"/>
        <v>0</v>
      </c>
      <c r="AW47" s="253">
        <f t="shared" si="30"/>
        <v>0</v>
      </c>
      <c r="AX47" s="253">
        <f t="shared" si="31"/>
        <v>0</v>
      </c>
    </row>
    <row r="48" spans="1:50" s="80" customFormat="1" ht="21.75">
      <c r="A48" s="42">
        <v>43</v>
      </c>
      <c r="B48" s="228" t="s">
        <v>265</v>
      </c>
      <c r="C48" s="42"/>
      <c r="D48" s="42"/>
      <c r="E48" s="249">
        <f t="shared" si="17"/>
        <v>0</v>
      </c>
      <c r="F48" s="42"/>
      <c r="G48" s="42"/>
      <c r="H48" s="249">
        <f t="shared" si="18"/>
        <v>0</v>
      </c>
      <c r="I48" s="42"/>
      <c r="J48" s="42"/>
      <c r="K48" s="249">
        <f t="shared" si="19"/>
        <v>0</v>
      </c>
      <c r="L48" s="42"/>
      <c r="M48" s="42"/>
      <c r="N48" s="249">
        <f t="shared" si="20"/>
        <v>0</v>
      </c>
      <c r="O48" s="42"/>
      <c r="P48" s="42"/>
      <c r="Q48" s="249">
        <f t="shared" si="21"/>
        <v>0</v>
      </c>
      <c r="R48" s="42"/>
      <c r="S48" s="42"/>
      <c r="T48" s="249">
        <f t="shared" si="22"/>
        <v>0</v>
      </c>
      <c r="U48" s="42"/>
      <c r="V48" s="42"/>
      <c r="W48" s="249">
        <f t="shared" si="23"/>
        <v>0</v>
      </c>
      <c r="X48" s="42"/>
      <c r="Y48" s="42"/>
      <c r="Z48" s="249">
        <f t="shared" si="24"/>
        <v>0</v>
      </c>
      <c r="AA48" s="42"/>
      <c r="AB48" s="42"/>
      <c r="AC48" s="249">
        <f t="shared" si="25"/>
        <v>0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249">
        <f t="shared" si="26"/>
        <v>0</v>
      </c>
      <c r="AP48" s="42"/>
      <c r="AQ48" s="42"/>
      <c r="AR48" s="249">
        <f t="shared" si="27"/>
        <v>0</v>
      </c>
      <c r="AS48" s="42"/>
      <c r="AT48" s="42"/>
      <c r="AU48" s="249">
        <f t="shared" si="28"/>
        <v>0</v>
      </c>
      <c r="AV48" s="253">
        <f t="shared" si="29"/>
        <v>0</v>
      </c>
      <c r="AW48" s="253">
        <f t="shared" si="30"/>
        <v>0</v>
      </c>
      <c r="AX48" s="253">
        <f t="shared" si="31"/>
        <v>0</v>
      </c>
    </row>
    <row r="49" spans="1:50" s="80" customFormat="1" ht="21.75">
      <c r="A49" s="42">
        <v>44</v>
      </c>
      <c r="B49" s="228" t="s">
        <v>266</v>
      </c>
      <c r="C49" s="42"/>
      <c r="D49" s="42"/>
      <c r="E49" s="249">
        <f t="shared" si="17"/>
        <v>0</v>
      </c>
      <c r="F49" s="42"/>
      <c r="G49" s="42"/>
      <c r="H49" s="249">
        <f t="shared" si="18"/>
        <v>0</v>
      </c>
      <c r="I49" s="42"/>
      <c r="J49" s="42"/>
      <c r="K49" s="249">
        <f t="shared" si="19"/>
        <v>0</v>
      </c>
      <c r="L49" s="42"/>
      <c r="M49" s="42"/>
      <c r="N49" s="249">
        <f t="shared" si="20"/>
        <v>0</v>
      </c>
      <c r="O49" s="42"/>
      <c r="P49" s="42"/>
      <c r="Q49" s="249">
        <f t="shared" si="21"/>
        <v>0</v>
      </c>
      <c r="R49" s="42"/>
      <c r="S49" s="42"/>
      <c r="T49" s="249">
        <f t="shared" si="22"/>
        <v>0</v>
      </c>
      <c r="U49" s="42"/>
      <c r="V49" s="42"/>
      <c r="W49" s="249">
        <f t="shared" si="23"/>
        <v>0</v>
      </c>
      <c r="X49" s="42"/>
      <c r="Y49" s="42"/>
      <c r="Z49" s="249">
        <f t="shared" si="24"/>
        <v>0</v>
      </c>
      <c r="AA49" s="42"/>
      <c r="AB49" s="42"/>
      <c r="AC49" s="249">
        <f t="shared" si="25"/>
        <v>0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249">
        <f t="shared" si="26"/>
        <v>0</v>
      </c>
      <c r="AP49" s="42"/>
      <c r="AQ49" s="42"/>
      <c r="AR49" s="249">
        <f t="shared" si="27"/>
        <v>0</v>
      </c>
      <c r="AS49" s="42"/>
      <c r="AT49" s="42"/>
      <c r="AU49" s="249">
        <f t="shared" si="28"/>
        <v>0</v>
      </c>
      <c r="AV49" s="253">
        <f t="shared" si="29"/>
        <v>0</v>
      </c>
      <c r="AW49" s="253">
        <f t="shared" si="30"/>
        <v>0</v>
      </c>
      <c r="AX49" s="253">
        <f t="shared" si="31"/>
        <v>0</v>
      </c>
    </row>
    <row r="50" spans="1:50" s="80" customFormat="1" ht="21.75">
      <c r="A50" s="42">
        <v>45</v>
      </c>
      <c r="B50" s="228" t="s">
        <v>267</v>
      </c>
      <c r="C50" s="42"/>
      <c r="D50" s="42"/>
      <c r="E50" s="249">
        <f t="shared" si="17"/>
        <v>0</v>
      </c>
      <c r="F50" s="42"/>
      <c r="G50" s="42"/>
      <c r="H50" s="249">
        <f t="shared" si="18"/>
        <v>0</v>
      </c>
      <c r="I50" s="42"/>
      <c r="J50" s="42"/>
      <c r="K50" s="249">
        <f t="shared" si="19"/>
        <v>0</v>
      </c>
      <c r="L50" s="42"/>
      <c r="M50" s="42"/>
      <c r="N50" s="249">
        <f t="shared" si="20"/>
        <v>0</v>
      </c>
      <c r="O50" s="42"/>
      <c r="P50" s="42"/>
      <c r="Q50" s="249">
        <f t="shared" si="21"/>
        <v>0</v>
      </c>
      <c r="R50" s="42"/>
      <c r="S50" s="42"/>
      <c r="T50" s="249">
        <f t="shared" si="22"/>
        <v>0</v>
      </c>
      <c r="U50" s="42"/>
      <c r="V50" s="42"/>
      <c r="W50" s="249">
        <f t="shared" si="23"/>
        <v>0</v>
      </c>
      <c r="X50" s="42"/>
      <c r="Y50" s="42"/>
      <c r="Z50" s="249">
        <f t="shared" si="24"/>
        <v>0</v>
      </c>
      <c r="AA50" s="42"/>
      <c r="AB50" s="42"/>
      <c r="AC50" s="249">
        <f t="shared" si="25"/>
        <v>0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249">
        <f t="shared" si="26"/>
        <v>0</v>
      </c>
      <c r="AP50" s="42"/>
      <c r="AQ50" s="42"/>
      <c r="AR50" s="249">
        <f t="shared" si="27"/>
        <v>0</v>
      </c>
      <c r="AS50" s="42"/>
      <c r="AT50" s="42"/>
      <c r="AU50" s="249">
        <f t="shared" si="28"/>
        <v>0</v>
      </c>
      <c r="AV50" s="253">
        <f t="shared" si="29"/>
        <v>0</v>
      </c>
      <c r="AW50" s="253">
        <f t="shared" si="30"/>
        <v>0</v>
      </c>
      <c r="AX50" s="253">
        <f t="shared" si="31"/>
        <v>0</v>
      </c>
    </row>
    <row r="51" spans="1:50" s="80" customFormat="1" ht="21.75">
      <c r="A51" s="42">
        <v>46</v>
      </c>
      <c r="B51" s="228" t="s">
        <v>268</v>
      </c>
      <c r="C51" s="42"/>
      <c r="D51" s="42"/>
      <c r="E51" s="249">
        <f t="shared" si="17"/>
        <v>0</v>
      </c>
      <c r="F51" s="42"/>
      <c r="G51" s="42"/>
      <c r="H51" s="249">
        <f t="shared" si="18"/>
        <v>0</v>
      </c>
      <c r="I51" s="42"/>
      <c r="J51" s="42"/>
      <c r="K51" s="249">
        <f t="shared" si="19"/>
        <v>0</v>
      </c>
      <c r="L51" s="42"/>
      <c r="M51" s="42"/>
      <c r="N51" s="249">
        <f t="shared" si="20"/>
        <v>0</v>
      </c>
      <c r="O51" s="42"/>
      <c r="P51" s="42"/>
      <c r="Q51" s="249">
        <f t="shared" si="21"/>
        <v>0</v>
      </c>
      <c r="R51" s="42"/>
      <c r="S51" s="42"/>
      <c r="T51" s="249">
        <f t="shared" si="22"/>
        <v>0</v>
      </c>
      <c r="U51" s="42"/>
      <c r="V51" s="42"/>
      <c r="W51" s="249">
        <f t="shared" si="23"/>
        <v>0</v>
      </c>
      <c r="X51" s="42"/>
      <c r="Y51" s="42"/>
      <c r="Z51" s="249">
        <f t="shared" si="24"/>
        <v>0</v>
      </c>
      <c r="AA51" s="42"/>
      <c r="AB51" s="42"/>
      <c r="AC51" s="249">
        <f t="shared" si="25"/>
        <v>0</v>
      </c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249">
        <f t="shared" si="26"/>
        <v>0</v>
      </c>
      <c r="AP51" s="42"/>
      <c r="AQ51" s="42"/>
      <c r="AR51" s="249">
        <f t="shared" si="27"/>
        <v>0</v>
      </c>
      <c r="AS51" s="42"/>
      <c r="AT51" s="42"/>
      <c r="AU51" s="249">
        <f t="shared" si="28"/>
        <v>0</v>
      </c>
      <c r="AV51" s="253">
        <f t="shared" si="29"/>
        <v>0</v>
      </c>
      <c r="AW51" s="253">
        <f t="shared" si="30"/>
        <v>0</v>
      </c>
      <c r="AX51" s="253">
        <f t="shared" si="31"/>
        <v>0</v>
      </c>
    </row>
    <row r="52" spans="1:50" s="80" customFormat="1" ht="21.75">
      <c r="A52" s="42">
        <v>47</v>
      </c>
      <c r="B52" s="228" t="s">
        <v>269</v>
      </c>
      <c r="C52" s="42"/>
      <c r="D52" s="42"/>
      <c r="E52" s="249">
        <f t="shared" si="17"/>
        <v>0</v>
      </c>
      <c r="F52" s="42"/>
      <c r="G52" s="42"/>
      <c r="H52" s="249">
        <f t="shared" si="18"/>
        <v>0</v>
      </c>
      <c r="I52" s="42"/>
      <c r="J52" s="42"/>
      <c r="K52" s="249">
        <f t="shared" si="19"/>
        <v>0</v>
      </c>
      <c r="L52" s="42"/>
      <c r="M52" s="42"/>
      <c r="N52" s="249">
        <f t="shared" si="20"/>
        <v>0</v>
      </c>
      <c r="O52" s="42"/>
      <c r="P52" s="42"/>
      <c r="Q52" s="249">
        <f t="shared" si="21"/>
        <v>0</v>
      </c>
      <c r="R52" s="42"/>
      <c r="S52" s="42"/>
      <c r="T52" s="249">
        <f t="shared" si="22"/>
        <v>0</v>
      </c>
      <c r="U52" s="42"/>
      <c r="V52" s="42"/>
      <c r="W52" s="249">
        <f t="shared" si="23"/>
        <v>0</v>
      </c>
      <c r="X52" s="42"/>
      <c r="Y52" s="42"/>
      <c r="Z52" s="249">
        <f t="shared" si="24"/>
        <v>0</v>
      </c>
      <c r="AA52" s="42"/>
      <c r="AB52" s="42"/>
      <c r="AC52" s="249">
        <f t="shared" si="25"/>
        <v>0</v>
      </c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249">
        <f t="shared" si="26"/>
        <v>0</v>
      </c>
      <c r="AP52" s="42"/>
      <c r="AQ52" s="42"/>
      <c r="AR52" s="249">
        <f t="shared" si="27"/>
        <v>0</v>
      </c>
      <c r="AS52" s="42"/>
      <c r="AT52" s="42"/>
      <c r="AU52" s="249">
        <f t="shared" si="28"/>
        <v>0</v>
      </c>
      <c r="AV52" s="253">
        <f t="shared" si="29"/>
        <v>0</v>
      </c>
      <c r="AW52" s="253">
        <f t="shared" si="30"/>
        <v>0</v>
      </c>
      <c r="AX52" s="253">
        <f t="shared" si="31"/>
        <v>0</v>
      </c>
    </row>
    <row r="53" spans="1:50" s="80" customFormat="1" ht="21.75">
      <c r="A53" s="42">
        <v>48</v>
      </c>
      <c r="B53" s="228" t="s">
        <v>270</v>
      </c>
      <c r="C53" s="42"/>
      <c r="D53" s="42"/>
      <c r="E53" s="249">
        <f t="shared" si="17"/>
        <v>0</v>
      </c>
      <c r="F53" s="42"/>
      <c r="G53" s="42"/>
      <c r="H53" s="249">
        <f t="shared" si="18"/>
        <v>0</v>
      </c>
      <c r="I53" s="42"/>
      <c r="J53" s="42"/>
      <c r="K53" s="249">
        <f t="shared" si="19"/>
        <v>0</v>
      </c>
      <c r="L53" s="42"/>
      <c r="M53" s="42"/>
      <c r="N53" s="249">
        <f t="shared" si="20"/>
        <v>0</v>
      </c>
      <c r="O53" s="42"/>
      <c r="P53" s="42"/>
      <c r="Q53" s="249">
        <f t="shared" si="21"/>
        <v>0</v>
      </c>
      <c r="R53" s="42"/>
      <c r="S53" s="42"/>
      <c r="T53" s="249">
        <f t="shared" si="22"/>
        <v>0</v>
      </c>
      <c r="U53" s="42"/>
      <c r="V53" s="42"/>
      <c r="W53" s="249">
        <f t="shared" si="23"/>
        <v>0</v>
      </c>
      <c r="X53" s="42"/>
      <c r="Y53" s="42"/>
      <c r="Z53" s="249">
        <f t="shared" si="24"/>
        <v>0</v>
      </c>
      <c r="AA53" s="42"/>
      <c r="AB53" s="42"/>
      <c r="AC53" s="249">
        <f t="shared" si="25"/>
        <v>0</v>
      </c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249">
        <f t="shared" si="26"/>
        <v>0</v>
      </c>
      <c r="AP53" s="42"/>
      <c r="AQ53" s="42"/>
      <c r="AR53" s="249">
        <f t="shared" si="27"/>
        <v>0</v>
      </c>
      <c r="AS53" s="42"/>
      <c r="AT53" s="42"/>
      <c r="AU53" s="249">
        <f t="shared" si="28"/>
        <v>0</v>
      </c>
      <c r="AV53" s="253">
        <f t="shared" si="29"/>
        <v>0</v>
      </c>
      <c r="AW53" s="253">
        <f t="shared" si="30"/>
        <v>0</v>
      </c>
      <c r="AX53" s="253">
        <f t="shared" si="31"/>
        <v>0</v>
      </c>
    </row>
    <row r="54" spans="1:50" s="80" customFormat="1" ht="21.75">
      <c r="A54" s="42">
        <v>49</v>
      </c>
      <c r="B54" s="228" t="s">
        <v>271</v>
      </c>
      <c r="C54" s="42"/>
      <c r="D54" s="42"/>
      <c r="E54" s="249">
        <f t="shared" si="17"/>
        <v>0</v>
      </c>
      <c r="F54" s="42"/>
      <c r="G54" s="42"/>
      <c r="H54" s="249">
        <f t="shared" si="18"/>
        <v>0</v>
      </c>
      <c r="I54" s="42"/>
      <c r="J54" s="42"/>
      <c r="K54" s="249">
        <f t="shared" si="19"/>
        <v>0</v>
      </c>
      <c r="L54" s="42"/>
      <c r="M54" s="42"/>
      <c r="N54" s="249">
        <f t="shared" si="20"/>
        <v>0</v>
      </c>
      <c r="O54" s="42"/>
      <c r="P54" s="42"/>
      <c r="Q54" s="249">
        <f t="shared" si="21"/>
        <v>0</v>
      </c>
      <c r="R54" s="42"/>
      <c r="S54" s="42"/>
      <c r="T54" s="249">
        <f t="shared" si="22"/>
        <v>0</v>
      </c>
      <c r="U54" s="42"/>
      <c r="V54" s="42"/>
      <c r="W54" s="249">
        <f t="shared" si="23"/>
        <v>0</v>
      </c>
      <c r="X54" s="42"/>
      <c r="Y54" s="42"/>
      <c r="Z54" s="249">
        <f t="shared" si="24"/>
        <v>0</v>
      </c>
      <c r="AA54" s="42"/>
      <c r="AB54" s="42"/>
      <c r="AC54" s="249">
        <f t="shared" si="25"/>
        <v>0</v>
      </c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249">
        <f t="shared" si="26"/>
        <v>0</v>
      </c>
      <c r="AP54" s="42"/>
      <c r="AQ54" s="42"/>
      <c r="AR54" s="249">
        <f t="shared" si="27"/>
        <v>0</v>
      </c>
      <c r="AS54" s="42"/>
      <c r="AT54" s="42"/>
      <c r="AU54" s="249">
        <f t="shared" si="28"/>
        <v>0</v>
      </c>
      <c r="AV54" s="253">
        <f t="shared" si="29"/>
        <v>0</v>
      </c>
      <c r="AW54" s="253">
        <f t="shared" si="30"/>
        <v>0</v>
      </c>
      <c r="AX54" s="253">
        <f t="shared" si="31"/>
        <v>0</v>
      </c>
    </row>
    <row r="55" spans="1:50" s="80" customFormat="1" ht="21.75">
      <c r="A55" s="42">
        <v>50</v>
      </c>
      <c r="B55" s="228" t="s">
        <v>272</v>
      </c>
      <c r="C55" s="42"/>
      <c r="D55" s="42"/>
      <c r="E55" s="249">
        <f t="shared" si="17"/>
        <v>0</v>
      </c>
      <c r="F55" s="42"/>
      <c r="G55" s="42"/>
      <c r="H55" s="249">
        <f t="shared" si="18"/>
        <v>0</v>
      </c>
      <c r="I55" s="42"/>
      <c r="J55" s="42"/>
      <c r="K55" s="249">
        <f t="shared" si="19"/>
        <v>0</v>
      </c>
      <c r="L55" s="42"/>
      <c r="M55" s="42"/>
      <c r="N55" s="249">
        <f t="shared" si="20"/>
        <v>0</v>
      </c>
      <c r="O55" s="42"/>
      <c r="P55" s="42"/>
      <c r="Q55" s="249">
        <f t="shared" si="21"/>
        <v>0</v>
      </c>
      <c r="R55" s="42"/>
      <c r="S55" s="42"/>
      <c r="T55" s="249">
        <f t="shared" si="22"/>
        <v>0</v>
      </c>
      <c r="U55" s="42"/>
      <c r="V55" s="42"/>
      <c r="W55" s="249">
        <f t="shared" si="23"/>
        <v>0</v>
      </c>
      <c r="X55" s="42"/>
      <c r="Y55" s="42"/>
      <c r="Z55" s="249">
        <f t="shared" si="24"/>
        <v>0</v>
      </c>
      <c r="AA55" s="42"/>
      <c r="AB55" s="42"/>
      <c r="AC55" s="249">
        <f t="shared" si="25"/>
        <v>0</v>
      </c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249">
        <f t="shared" si="26"/>
        <v>0</v>
      </c>
      <c r="AP55" s="42"/>
      <c r="AQ55" s="42"/>
      <c r="AR55" s="249">
        <f t="shared" si="27"/>
        <v>0</v>
      </c>
      <c r="AS55" s="42"/>
      <c r="AT55" s="42"/>
      <c r="AU55" s="249">
        <f t="shared" si="28"/>
        <v>0</v>
      </c>
      <c r="AV55" s="253">
        <f t="shared" si="29"/>
        <v>0</v>
      </c>
      <c r="AW55" s="253">
        <f t="shared" si="30"/>
        <v>0</v>
      </c>
      <c r="AX55" s="253">
        <f t="shared" si="31"/>
        <v>0</v>
      </c>
    </row>
    <row r="56" spans="1:50" s="80" customFormat="1" ht="21.75">
      <c r="A56" s="249"/>
      <c r="B56" s="252"/>
      <c r="C56" s="249">
        <f>SUM(C42:C55)</f>
        <v>0</v>
      </c>
      <c r="D56" s="249">
        <f aca="true" t="shared" si="32" ref="D56:AX56">SUM(D42:D55)</f>
        <v>0</v>
      </c>
      <c r="E56" s="249">
        <f t="shared" si="32"/>
        <v>0</v>
      </c>
      <c r="F56" s="249">
        <f t="shared" si="32"/>
        <v>0</v>
      </c>
      <c r="G56" s="249">
        <f t="shared" si="32"/>
        <v>0</v>
      </c>
      <c r="H56" s="249">
        <f t="shared" si="32"/>
        <v>0</v>
      </c>
      <c r="I56" s="249">
        <f t="shared" si="32"/>
        <v>0</v>
      </c>
      <c r="J56" s="249">
        <f t="shared" si="32"/>
        <v>0</v>
      </c>
      <c r="K56" s="249">
        <f t="shared" si="32"/>
        <v>0</v>
      </c>
      <c r="L56" s="249">
        <f t="shared" si="32"/>
        <v>0</v>
      </c>
      <c r="M56" s="249">
        <f t="shared" si="32"/>
        <v>0</v>
      </c>
      <c r="N56" s="249">
        <f t="shared" si="32"/>
        <v>0</v>
      </c>
      <c r="O56" s="249">
        <f t="shared" si="32"/>
        <v>0</v>
      </c>
      <c r="P56" s="249">
        <f t="shared" si="32"/>
        <v>0</v>
      </c>
      <c r="Q56" s="249">
        <f t="shared" si="32"/>
        <v>0</v>
      </c>
      <c r="R56" s="249">
        <f t="shared" si="32"/>
        <v>0</v>
      </c>
      <c r="S56" s="249">
        <f t="shared" si="32"/>
        <v>0</v>
      </c>
      <c r="T56" s="249">
        <f t="shared" si="32"/>
        <v>0</v>
      </c>
      <c r="U56" s="249">
        <f t="shared" si="32"/>
        <v>0</v>
      </c>
      <c r="V56" s="249">
        <f t="shared" si="32"/>
        <v>0</v>
      </c>
      <c r="W56" s="249">
        <f t="shared" si="32"/>
        <v>0</v>
      </c>
      <c r="X56" s="249">
        <f t="shared" si="32"/>
        <v>0</v>
      </c>
      <c r="Y56" s="249">
        <f t="shared" si="32"/>
        <v>0</v>
      </c>
      <c r="Z56" s="249">
        <f t="shared" si="32"/>
        <v>0</v>
      </c>
      <c r="AA56" s="249">
        <f t="shared" si="32"/>
        <v>0</v>
      </c>
      <c r="AB56" s="249">
        <f t="shared" si="32"/>
        <v>0</v>
      </c>
      <c r="AC56" s="249">
        <f t="shared" si="32"/>
        <v>0</v>
      </c>
      <c r="AD56" s="249">
        <f t="shared" si="32"/>
        <v>0</v>
      </c>
      <c r="AE56" s="249">
        <f t="shared" si="32"/>
        <v>0</v>
      </c>
      <c r="AF56" s="249">
        <f t="shared" si="32"/>
        <v>0</v>
      </c>
      <c r="AG56" s="249">
        <f t="shared" si="32"/>
        <v>0</v>
      </c>
      <c r="AH56" s="249">
        <f t="shared" si="32"/>
        <v>0</v>
      </c>
      <c r="AI56" s="249">
        <f t="shared" si="32"/>
        <v>0</v>
      </c>
      <c r="AJ56" s="249">
        <f t="shared" si="32"/>
        <v>0</v>
      </c>
      <c r="AK56" s="249">
        <f t="shared" si="32"/>
        <v>0</v>
      </c>
      <c r="AL56" s="249">
        <f t="shared" si="32"/>
        <v>0</v>
      </c>
      <c r="AM56" s="249">
        <f aca="true" t="shared" si="33" ref="AM56:AU56">SUM(AM42:AM55)</f>
        <v>0</v>
      </c>
      <c r="AN56" s="249">
        <f t="shared" si="33"/>
        <v>0</v>
      </c>
      <c r="AO56" s="249">
        <f t="shared" si="33"/>
        <v>0</v>
      </c>
      <c r="AP56" s="249">
        <f t="shared" si="33"/>
        <v>0</v>
      </c>
      <c r="AQ56" s="249">
        <f t="shared" si="33"/>
        <v>0</v>
      </c>
      <c r="AR56" s="249">
        <f t="shared" si="33"/>
        <v>0</v>
      </c>
      <c r="AS56" s="249">
        <f t="shared" si="33"/>
        <v>0</v>
      </c>
      <c r="AT56" s="249">
        <f t="shared" si="33"/>
        <v>0</v>
      </c>
      <c r="AU56" s="249">
        <f t="shared" si="33"/>
        <v>0</v>
      </c>
      <c r="AV56" s="253">
        <f t="shared" si="32"/>
        <v>0</v>
      </c>
      <c r="AW56" s="253">
        <f t="shared" si="32"/>
        <v>0</v>
      </c>
      <c r="AX56" s="253">
        <f t="shared" si="32"/>
        <v>0</v>
      </c>
    </row>
    <row r="57" spans="1:50" s="80" customFormat="1" ht="21.75">
      <c r="A57" s="42">
        <v>51</v>
      </c>
      <c r="B57" s="228" t="s">
        <v>273</v>
      </c>
      <c r="C57" s="42"/>
      <c r="D57" s="42"/>
      <c r="E57" s="249">
        <f aca="true" t="shared" si="34" ref="E57:E70">SUM(C57:D57)</f>
        <v>0</v>
      </c>
      <c r="F57" s="42"/>
      <c r="G57" s="42"/>
      <c r="H57" s="249">
        <f aca="true" t="shared" si="35" ref="H57:H70">SUM(F57:G57)</f>
        <v>0</v>
      </c>
      <c r="I57" s="42"/>
      <c r="J57" s="42"/>
      <c r="K57" s="249">
        <f aca="true" t="shared" si="36" ref="K57:K70">SUM(I57:J57)</f>
        <v>0</v>
      </c>
      <c r="L57" s="42"/>
      <c r="M57" s="42"/>
      <c r="N57" s="249">
        <f aca="true" t="shared" si="37" ref="N57:N70">SUM(L57:M57)</f>
        <v>0</v>
      </c>
      <c r="O57" s="42"/>
      <c r="P57" s="42"/>
      <c r="Q57" s="249">
        <f aca="true" t="shared" si="38" ref="Q57:Q70">SUM(O57:P57)</f>
        <v>0</v>
      </c>
      <c r="R57" s="42"/>
      <c r="S57" s="42"/>
      <c r="T57" s="249">
        <f aca="true" t="shared" si="39" ref="T57:T70">SUM(R57:S57)</f>
        <v>0</v>
      </c>
      <c r="U57" s="42"/>
      <c r="V57" s="42"/>
      <c r="W57" s="249">
        <f aca="true" t="shared" si="40" ref="W57:W70">SUM(U57:V57)</f>
        <v>0</v>
      </c>
      <c r="X57" s="42"/>
      <c r="Y57" s="42"/>
      <c r="Z57" s="249">
        <f aca="true" t="shared" si="41" ref="Z57:Z70">SUM(X57:Y57)</f>
        <v>0</v>
      </c>
      <c r="AA57" s="42"/>
      <c r="AB57" s="42"/>
      <c r="AC57" s="249">
        <f aca="true" t="shared" si="42" ref="AC57:AC70">SUM(AA57:AB57)</f>
        <v>0</v>
      </c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249">
        <f aca="true" t="shared" si="43" ref="AO57:AO70">SUM(AM57:AN57)</f>
        <v>0</v>
      </c>
      <c r="AP57" s="42"/>
      <c r="AQ57" s="42"/>
      <c r="AR57" s="249">
        <f aca="true" t="shared" si="44" ref="AR57:AR70">SUM(AP57:AQ57)</f>
        <v>0</v>
      </c>
      <c r="AS57" s="42"/>
      <c r="AT57" s="42"/>
      <c r="AU57" s="249">
        <f aca="true" t="shared" si="45" ref="AU57:AU70">SUM(AS57:AT57)</f>
        <v>0</v>
      </c>
      <c r="AV57" s="253">
        <f aca="true" t="shared" si="46" ref="AV57:AV70">+C57+F57+I57+L57+O57+R57+U57+X57+AA57+AM57+AP57+AS57</f>
        <v>0</v>
      </c>
      <c r="AW57" s="253">
        <f aca="true" t="shared" si="47" ref="AW57:AW70">+D57+G57+J57+M57+P57+S57+V57+Y57+AB57+AN57+AQ57+AT57</f>
        <v>0</v>
      </c>
      <c r="AX57" s="253">
        <f aca="true" t="shared" si="48" ref="AX57:AX70">SUM(AV57:AW57)</f>
        <v>0</v>
      </c>
    </row>
    <row r="58" spans="1:50" s="80" customFormat="1" ht="21.75">
      <c r="A58" s="42">
        <v>52</v>
      </c>
      <c r="B58" s="228" t="s">
        <v>274</v>
      </c>
      <c r="C58" s="42"/>
      <c r="D58" s="42"/>
      <c r="E58" s="249">
        <f t="shared" si="34"/>
        <v>0</v>
      </c>
      <c r="F58" s="42"/>
      <c r="G58" s="42"/>
      <c r="H58" s="249">
        <f t="shared" si="35"/>
        <v>0</v>
      </c>
      <c r="I58" s="42"/>
      <c r="J58" s="42"/>
      <c r="K58" s="249">
        <f t="shared" si="36"/>
        <v>0</v>
      </c>
      <c r="L58" s="42"/>
      <c r="M58" s="42"/>
      <c r="N58" s="249">
        <f t="shared" si="37"/>
        <v>0</v>
      </c>
      <c r="O58" s="42"/>
      <c r="P58" s="42"/>
      <c r="Q58" s="249">
        <f t="shared" si="38"/>
        <v>0</v>
      </c>
      <c r="R58" s="42"/>
      <c r="S58" s="42"/>
      <c r="T58" s="249">
        <f t="shared" si="39"/>
        <v>0</v>
      </c>
      <c r="U58" s="42"/>
      <c r="V58" s="42"/>
      <c r="W58" s="249">
        <f t="shared" si="40"/>
        <v>0</v>
      </c>
      <c r="X58" s="42"/>
      <c r="Y58" s="42"/>
      <c r="Z58" s="249">
        <f t="shared" si="41"/>
        <v>0</v>
      </c>
      <c r="AA58" s="42"/>
      <c r="AB58" s="42"/>
      <c r="AC58" s="249">
        <f t="shared" si="42"/>
        <v>0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249">
        <f t="shared" si="43"/>
        <v>0</v>
      </c>
      <c r="AP58" s="42"/>
      <c r="AQ58" s="42"/>
      <c r="AR58" s="249">
        <f t="shared" si="44"/>
        <v>0</v>
      </c>
      <c r="AS58" s="42"/>
      <c r="AT58" s="42"/>
      <c r="AU58" s="249">
        <f t="shared" si="45"/>
        <v>0</v>
      </c>
      <c r="AV58" s="253">
        <f t="shared" si="46"/>
        <v>0</v>
      </c>
      <c r="AW58" s="253">
        <f t="shared" si="47"/>
        <v>0</v>
      </c>
      <c r="AX58" s="253">
        <f t="shared" si="48"/>
        <v>0</v>
      </c>
    </row>
    <row r="59" spans="1:50" s="80" customFormat="1" ht="21.75">
      <c r="A59" s="42">
        <v>53</v>
      </c>
      <c r="B59" s="228" t="s">
        <v>275</v>
      </c>
      <c r="C59" s="42"/>
      <c r="D59" s="42"/>
      <c r="E59" s="249">
        <f t="shared" si="34"/>
        <v>0</v>
      </c>
      <c r="F59" s="42"/>
      <c r="G59" s="42"/>
      <c r="H59" s="249">
        <f t="shared" si="35"/>
        <v>0</v>
      </c>
      <c r="I59" s="42"/>
      <c r="J59" s="42"/>
      <c r="K59" s="249">
        <f t="shared" si="36"/>
        <v>0</v>
      </c>
      <c r="L59" s="42"/>
      <c r="M59" s="42"/>
      <c r="N59" s="249">
        <f t="shared" si="37"/>
        <v>0</v>
      </c>
      <c r="O59" s="42"/>
      <c r="P59" s="42"/>
      <c r="Q59" s="249">
        <f t="shared" si="38"/>
        <v>0</v>
      </c>
      <c r="R59" s="42"/>
      <c r="S59" s="42"/>
      <c r="T59" s="249">
        <f t="shared" si="39"/>
        <v>0</v>
      </c>
      <c r="U59" s="42"/>
      <c r="V59" s="42"/>
      <c r="W59" s="249">
        <f t="shared" si="40"/>
        <v>0</v>
      </c>
      <c r="X59" s="42"/>
      <c r="Y59" s="42"/>
      <c r="Z59" s="249">
        <f t="shared" si="41"/>
        <v>0</v>
      </c>
      <c r="AA59" s="42"/>
      <c r="AB59" s="42"/>
      <c r="AC59" s="249">
        <f t="shared" si="42"/>
        <v>0</v>
      </c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249">
        <f t="shared" si="43"/>
        <v>0</v>
      </c>
      <c r="AP59" s="42"/>
      <c r="AQ59" s="42"/>
      <c r="AR59" s="249">
        <f t="shared" si="44"/>
        <v>0</v>
      </c>
      <c r="AS59" s="42"/>
      <c r="AT59" s="42"/>
      <c r="AU59" s="249">
        <f t="shared" si="45"/>
        <v>0</v>
      </c>
      <c r="AV59" s="253">
        <f t="shared" si="46"/>
        <v>0</v>
      </c>
      <c r="AW59" s="253">
        <f t="shared" si="47"/>
        <v>0</v>
      </c>
      <c r="AX59" s="253">
        <f t="shared" si="48"/>
        <v>0</v>
      </c>
    </row>
    <row r="60" spans="1:50" s="80" customFormat="1" ht="21.75">
      <c r="A60" s="42">
        <v>54</v>
      </c>
      <c r="B60" s="228" t="s">
        <v>276</v>
      </c>
      <c r="C60" s="42"/>
      <c r="D60" s="42"/>
      <c r="E60" s="249">
        <f t="shared" si="34"/>
        <v>0</v>
      </c>
      <c r="F60" s="42"/>
      <c r="G60" s="42"/>
      <c r="H60" s="249">
        <f t="shared" si="35"/>
        <v>0</v>
      </c>
      <c r="I60" s="42"/>
      <c r="J60" s="42"/>
      <c r="K60" s="249">
        <f t="shared" si="36"/>
        <v>0</v>
      </c>
      <c r="L60" s="42"/>
      <c r="M60" s="42"/>
      <c r="N60" s="249">
        <f t="shared" si="37"/>
        <v>0</v>
      </c>
      <c r="O60" s="42"/>
      <c r="P60" s="42"/>
      <c r="Q60" s="249">
        <f t="shared" si="38"/>
        <v>0</v>
      </c>
      <c r="R60" s="42"/>
      <c r="S60" s="42"/>
      <c r="T60" s="249">
        <f t="shared" si="39"/>
        <v>0</v>
      </c>
      <c r="U60" s="42"/>
      <c r="V60" s="42"/>
      <c r="W60" s="249">
        <f t="shared" si="40"/>
        <v>0</v>
      </c>
      <c r="X60" s="42"/>
      <c r="Y60" s="42"/>
      <c r="Z60" s="249">
        <f t="shared" si="41"/>
        <v>0</v>
      </c>
      <c r="AA60" s="42"/>
      <c r="AB60" s="42"/>
      <c r="AC60" s="249">
        <f t="shared" si="42"/>
        <v>0</v>
      </c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249">
        <f t="shared" si="43"/>
        <v>0</v>
      </c>
      <c r="AP60" s="42"/>
      <c r="AQ60" s="42"/>
      <c r="AR60" s="249">
        <f t="shared" si="44"/>
        <v>0</v>
      </c>
      <c r="AS60" s="42"/>
      <c r="AT60" s="42"/>
      <c r="AU60" s="249">
        <f t="shared" si="45"/>
        <v>0</v>
      </c>
      <c r="AV60" s="253">
        <f t="shared" si="46"/>
        <v>0</v>
      </c>
      <c r="AW60" s="253">
        <f t="shared" si="47"/>
        <v>0</v>
      </c>
      <c r="AX60" s="253">
        <f t="shared" si="48"/>
        <v>0</v>
      </c>
    </row>
    <row r="61" spans="1:50" s="80" customFormat="1" ht="21.75">
      <c r="A61" s="42">
        <v>55</v>
      </c>
      <c r="B61" s="228" t="s">
        <v>277</v>
      </c>
      <c r="C61" s="42"/>
      <c r="D61" s="42"/>
      <c r="E61" s="249">
        <f t="shared" si="34"/>
        <v>0</v>
      </c>
      <c r="F61" s="42"/>
      <c r="G61" s="42"/>
      <c r="H61" s="249">
        <f t="shared" si="35"/>
        <v>0</v>
      </c>
      <c r="I61" s="42"/>
      <c r="J61" s="42"/>
      <c r="K61" s="249">
        <f t="shared" si="36"/>
        <v>0</v>
      </c>
      <c r="L61" s="42"/>
      <c r="M61" s="42"/>
      <c r="N61" s="249">
        <f t="shared" si="37"/>
        <v>0</v>
      </c>
      <c r="O61" s="42"/>
      <c r="P61" s="42"/>
      <c r="Q61" s="249">
        <f t="shared" si="38"/>
        <v>0</v>
      </c>
      <c r="R61" s="42"/>
      <c r="S61" s="42"/>
      <c r="T61" s="249">
        <f t="shared" si="39"/>
        <v>0</v>
      </c>
      <c r="U61" s="42"/>
      <c r="V61" s="42"/>
      <c r="W61" s="249">
        <f t="shared" si="40"/>
        <v>0</v>
      </c>
      <c r="X61" s="42"/>
      <c r="Y61" s="42"/>
      <c r="Z61" s="249">
        <f t="shared" si="41"/>
        <v>0</v>
      </c>
      <c r="AA61" s="42"/>
      <c r="AB61" s="42"/>
      <c r="AC61" s="249">
        <f t="shared" si="42"/>
        <v>0</v>
      </c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249">
        <f t="shared" si="43"/>
        <v>0</v>
      </c>
      <c r="AP61" s="42"/>
      <c r="AQ61" s="42"/>
      <c r="AR61" s="249">
        <f t="shared" si="44"/>
        <v>0</v>
      </c>
      <c r="AS61" s="42"/>
      <c r="AT61" s="42"/>
      <c r="AU61" s="249">
        <f t="shared" si="45"/>
        <v>0</v>
      </c>
      <c r="AV61" s="253">
        <f t="shared" si="46"/>
        <v>0</v>
      </c>
      <c r="AW61" s="253">
        <f t="shared" si="47"/>
        <v>0</v>
      </c>
      <c r="AX61" s="253">
        <f t="shared" si="48"/>
        <v>0</v>
      </c>
    </row>
    <row r="62" spans="1:50" s="80" customFormat="1" ht="21.75">
      <c r="A62" s="42">
        <v>56</v>
      </c>
      <c r="B62" s="228" t="s">
        <v>278</v>
      </c>
      <c r="C62" s="42"/>
      <c r="D62" s="42"/>
      <c r="E62" s="249">
        <f t="shared" si="34"/>
        <v>0</v>
      </c>
      <c r="F62" s="42"/>
      <c r="G62" s="42"/>
      <c r="H62" s="249">
        <f t="shared" si="35"/>
        <v>0</v>
      </c>
      <c r="I62" s="42"/>
      <c r="J62" s="42"/>
      <c r="K62" s="249">
        <f t="shared" si="36"/>
        <v>0</v>
      </c>
      <c r="L62" s="42"/>
      <c r="M62" s="42"/>
      <c r="N62" s="249">
        <f t="shared" si="37"/>
        <v>0</v>
      </c>
      <c r="O62" s="42"/>
      <c r="P62" s="42"/>
      <c r="Q62" s="249">
        <f t="shared" si="38"/>
        <v>0</v>
      </c>
      <c r="R62" s="42"/>
      <c r="S62" s="42"/>
      <c r="T62" s="249">
        <f t="shared" si="39"/>
        <v>0</v>
      </c>
      <c r="U62" s="42"/>
      <c r="V62" s="42"/>
      <c r="W62" s="249">
        <f t="shared" si="40"/>
        <v>0</v>
      </c>
      <c r="X62" s="42"/>
      <c r="Y62" s="42"/>
      <c r="Z62" s="249">
        <f t="shared" si="41"/>
        <v>0</v>
      </c>
      <c r="AA62" s="42"/>
      <c r="AB62" s="42"/>
      <c r="AC62" s="249">
        <f t="shared" si="42"/>
        <v>0</v>
      </c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249">
        <f t="shared" si="43"/>
        <v>0</v>
      </c>
      <c r="AP62" s="42"/>
      <c r="AQ62" s="42"/>
      <c r="AR62" s="249">
        <f t="shared" si="44"/>
        <v>0</v>
      </c>
      <c r="AS62" s="42"/>
      <c r="AT62" s="42"/>
      <c r="AU62" s="249">
        <f t="shared" si="45"/>
        <v>0</v>
      </c>
      <c r="AV62" s="253">
        <f t="shared" si="46"/>
        <v>0</v>
      </c>
      <c r="AW62" s="253">
        <f t="shared" si="47"/>
        <v>0</v>
      </c>
      <c r="AX62" s="253">
        <f t="shared" si="48"/>
        <v>0</v>
      </c>
    </row>
    <row r="63" spans="1:50" s="80" customFormat="1" ht="21.75">
      <c r="A63" s="42">
        <v>57</v>
      </c>
      <c r="B63" s="228" t="s">
        <v>279</v>
      </c>
      <c r="C63" s="42"/>
      <c r="D63" s="42"/>
      <c r="E63" s="249">
        <f t="shared" si="34"/>
        <v>0</v>
      </c>
      <c r="F63" s="42"/>
      <c r="G63" s="42"/>
      <c r="H63" s="249">
        <f t="shared" si="35"/>
        <v>0</v>
      </c>
      <c r="I63" s="42"/>
      <c r="J63" s="42"/>
      <c r="K63" s="249">
        <f t="shared" si="36"/>
        <v>0</v>
      </c>
      <c r="L63" s="42"/>
      <c r="M63" s="42"/>
      <c r="N63" s="249">
        <f t="shared" si="37"/>
        <v>0</v>
      </c>
      <c r="O63" s="42"/>
      <c r="P63" s="42"/>
      <c r="Q63" s="249">
        <f t="shared" si="38"/>
        <v>0</v>
      </c>
      <c r="R63" s="42"/>
      <c r="S63" s="42"/>
      <c r="T63" s="249">
        <f t="shared" si="39"/>
        <v>0</v>
      </c>
      <c r="U63" s="42"/>
      <c r="V63" s="42"/>
      <c r="W63" s="249">
        <f t="shared" si="40"/>
        <v>0</v>
      </c>
      <c r="X63" s="42"/>
      <c r="Y63" s="42"/>
      <c r="Z63" s="249">
        <f t="shared" si="41"/>
        <v>0</v>
      </c>
      <c r="AA63" s="42"/>
      <c r="AB63" s="42"/>
      <c r="AC63" s="249">
        <f t="shared" si="42"/>
        <v>0</v>
      </c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249">
        <f t="shared" si="43"/>
        <v>0</v>
      </c>
      <c r="AP63" s="42"/>
      <c r="AQ63" s="42"/>
      <c r="AR63" s="249">
        <f t="shared" si="44"/>
        <v>0</v>
      </c>
      <c r="AS63" s="42"/>
      <c r="AT63" s="42"/>
      <c r="AU63" s="249">
        <f t="shared" si="45"/>
        <v>0</v>
      </c>
      <c r="AV63" s="253">
        <f t="shared" si="46"/>
        <v>0</v>
      </c>
      <c r="AW63" s="253">
        <f t="shared" si="47"/>
        <v>0</v>
      </c>
      <c r="AX63" s="253">
        <f t="shared" si="48"/>
        <v>0</v>
      </c>
    </row>
    <row r="64" spans="1:50" s="80" customFormat="1" ht="21.75">
      <c r="A64" s="42">
        <v>58</v>
      </c>
      <c r="B64" s="228" t="s">
        <v>280</v>
      </c>
      <c r="C64" s="42"/>
      <c r="D64" s="42"/>
      <c r="E64" s="249">
        <f t="shared" si="34"/>
        <v>0</v>
      </c>
      <c r="F64" s="42"/>
      <c r="G64" s="42"/>
      <c r="H64" s="249">
        <f t="shared" si="35"/>
        <v>0</v>
      </c>
      <c r="I64" s="42"/>
      <c r="J64" s="42"/>
      <c r="K64" s="249">
        <f t="shared" si="36"/>
        <v>0</v>
      </c>
      <c r="L64" s="42"/>
      <c r="M64" s="42"/>
      <c r="N64" s="249">
        <f t="shared" si="37"/>
        <v>0</v>
      </c>
      <c r="O64" s="42"/>
      <c r="P64" s="42"/>
      <c r="Q64" s="249">
        <f t="shared" si="38"/>
        <v>0</v>
      </c>
      <c r="R64" s="42"/>
      <c r="S64" s="42"/>
      <c r="T64" s="249">
        <f t="shared" si="39"/>
        <v>0</v>
      </c>
      <c r="U64" s="42"/>
      <c r="V64" s="42"/>
      <c r="W64" s="249">
        <f t="shared" si="40"/>
        <v>0</v>
      </c>
      <c r="X64" s="42"/>
      <c r="Y64" s="42"/>
      <c r="Z64" s="249">
        <f t="shared" si="41"/>
        <v>0</v>
      </c>
      <c r="AA64" s="42"/>
      <c r="AB64" s="42"/>
      <c r="AC64" s="249">
        <f t="shared" si="42"/>
        <v>0</v>
      </c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249">
        <f t="shared" si="43"/>
        <v>0</v>
      </c>
      <c r="AP64" s="42"/>
      <c r="AQ64" s="42"/>
      <c r="AR64" s="249">
        <f t="shared" si="44"/>
        <v>0</v>
      </c>
      <c r="AS64" s="42"/>
      <c r="AT64" s="42"/>
      <c r="AU64" s="249">
        <f t="shared" si="45"/>
        <v>0</v>
      </c>
      <c r="AV64" s="253">
        <f t="shared" si="46"/>
        <v>0</v>
      </c>
      <c r="AW64" s="253">
        <f t="shared" si="47"/>
        <v>0</v>
      </c>
      <c r="AX64" s="253">
        <f t="shared" si="48"/>
        <v>0</v>
      </c>
    </row>
    <row r="65" spans="1:50" s="80" customFormat="1" ht="21.75">
      <c r="A65" s="42">
        <v>59</v>
      </c>
      <c r="B65" s="228" t="s">
        <v>281</v>
      </c>
      <c r="C65" s="42"/>
      <c r="D65" s="42"/>
      <c r="E65" s="249">
        <f t="shared" si="34"/>
        <v>0</v>
      </c>
      <c r="F65" s="42"/>
      <c r="G65" s="42"/>
      <c r="H65" s="249">
        <f t="shared" si="35"/>
        <v>0</v>
      </c>
      <c r="I65" s="42"/>
      <c r="J65" s="42"/>
      <c r="K65" s="249">
        <f t="shared" si="36"/>
        <v>0</v>
      </c>
      <c r="L65" s="42"/>
      <c r="M65" s="42"/>
      <c r="N65" s="249">
        <f t="shared" si="37"/>
        <v>0</v>
      </c>
      <c r="O65" s="42"/>
      <c r="P65" s="42"/>
      <c r="Q65" s="249">
        <f t="shared" si="38"/>
        <v>0</v>
      </c>
      <c r="R65" s="42"/>
      <c r="S65" s="42"/>
      <c r="T65" s="249">
        <f t="shared" si="39"/>
        <v>0</v>
      </c>
      <c r="U65" s="42"/>
      <c r="V65" s="42"/>
      <c r="W65" s="249">
        <f t="shared" si="40"/>
        <v>0</v>
      </c>
      <c r="X65" s="42"/>
      <c r="Y65" s="42"/>
      <c r="Z65" s="249">
        <f t="shared" si="41"/>
        <v>0</v>
      </c>
      <c r="AA65" s="42"/>
      <c r="AB65" s="42"/>
      <c r="AC65" s="249">
        <f t="shared" si="42"/>
        <v>0</v>
      </c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249">
        <f t="shared" si="43"/>
        <v>0</v>
      </c>
      <c r="AP65" s="42"/>
      <c r="AQ65" s="42"/>
      <c r="AR65" s="249">
        <f t="shared" si="44"/>
        <v>0</v>
      </c>
      <c r="AS65" s="42"/>
      <c r="AT65" s="42"/>
      <c r="AU65" s="249">
        <f t="shared" si="45"/>
        <v>0</v>
      </c>
      <c r="AV65" s="253">
        <f t="shared" si="46"/>
        <v>0</v>
      </c>
      <c r="AW65" s="253">
        <f t="shared" si="47"/>
        <v>0</v>
      </c>
      <c r="AX65" s="253">
        <f t="shared" si="48"/>
        <v>0</v>
      </c>
    </row>
    <row r="66" spans="1:50" s="80" customFormat="1" ht="21.75">
      <c r="A66" s="42">
        <v>60</v>
      </c>
      <c r="B66" s="228" t="s">
        <v>282</v>
      </c>
      <c r="C66" s="42"/>
      <c r="D66" s="42"/>
      <c r="E66" s="249">
        <f t="shared" si="34"/>
        <v>0</v>
      </c>
      <c r="F66" s="42"/>
      <c r="G66" s="42"/>
      <c r="H66" s="249">
        <f t="shared" si="35"/>
        <v>0</v>
      </c>
      <c r="I66" s="42"/>
      <c r="J66" s="42"/>
      <c r="K66" s="249">
        <f t="shared" si="36"/>
        <v>0</v>
      </c>
      <c r="L66" s="42"/>
      <c r="M66" s="42"/>
      <c r="N66" s="249">
        <f t="shared" si="37"/>
        <v>0</v>
      </c>
      <c r="O66" s="42"/>
      <c r="P66" s="42"/>
      <c r="Q66" s="249">
        <f t="shared" si="38"/>
        <v>0</v>
      </c>
      <c r="R66" s="42"/>
      <c r="S66" s="42"/>
      <c r="T66" s="249">
        <f t="shared" si="39"/>
        <v>0</v>
      </c>
      <c r="U66" s="42"/>
      <c r="V66" s="42"/>
      <c r="W66" s="249">
        <f t="shared" si="40"/>
        <v>0</v>
      </c>
      <c r="X66" s="42"/>
      <c r="Y66" s="42"/>
      <c r="Z66" s="249">
        <f t="shared" si="41"/>
        <v>0</v>
      </c>
      <c r="AA66" s="42"/>
      <c r="AB66" s="42"/>
      <c r="AC66" s="249">
        <f t="shared" si="42"/>
        <v>0</v>
      </c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249">
        <f t="shared" si="43"/>
        <v>0</v>
      </c>
      <c r="AP66" s="42"/>
      <c r="AQ66" s="42"/>
      <c r="AR66" s="249">
        <f t="shared" si="44"/>
        <v>0</v>
      </c>
      <c r="AS66" s="42"/>
      <c r="AT66" s="42"/>
      <c r="AU66" s="249">
        <f t="shared" si="45"/>
        <v>0</v>
      </c>
      <c r="AV66" s="253">
        <f t="shared" si="46"/>
        <v>0</v>
      </c>
      <c r="AW66" s="253">
        <f t="shared" si="47"/>
        <v>0</v>
      </c>
      <c r="AX66" s="253">
        <f t="shared" si="48"/>
        <v>0</v>
      </c>
    </row>
    <row r="67" spans="1:50" s="80" customFormat="1" ht="21.75">
      <c r="A67" s="42">
        <v>61</v>
      </c>
      <c r="B67" s="228" t="s">
        <v>283</v>
      </c>
      <c r="C67" s="42"/>
      <c r="D67" s="42"/>
      <c r="E67" s="249">
        <f t="shared" si="34"/>
        <v>0</v>
      </c>
      <c r="F67" s="42"/>
      <c r="G67" s="42"/>
      <c r="H67" s="249">
        <f t="shared" si="35"/>
        <v>0</v>
      </c>
      <c r="I67" s="42"/>
      <c r="J67" s="42"/>
      <c r="K67" s="249">
        <f t="shared" si="36"/>
        <v>0</v>
      </c>
      <c r="L67" s="42"/>
      <c r="M67" s="42"/>
      <c r="N67" s="249">
        <f t="shared" si="37"/>
        <v>0</v>
      </c>
      <c r="O67" s="42"/>
      <c r="P67" s="42"/>
      <c r="Q67" s="249">
        <f t="shared" si="38"/>
        <v>0</v>
      </c>
      <c r="R67" s="42"/>
      <c r="S67" s="42"/>
      <c r="T67" s="249">
        <f t="shared" si="39"/>
        <v>0</v>
      </c>
      <c r="U67" s="42"/>
      <c r="V67" s="42"/>
      <c r="W67" s="249">
        <f t="shared" si="40"/>
        <v>0</v>
      </c>
      <c r="X67" s="42"/>
      <c r="Y67" s="42"/>
      <c r="Z67" s="249">
        <f t="shared" si="41"/>
        <v>0</v>
      </c>
      <c r="AA67" s="42"/>
      <c r="AB67" s="42"/>
      <c r="AC67" s="249">
        <f t="shared" si="42"/>
        <v>0</v>
      </c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249">
        <f t="shared" si="43"/>
        <v>0</v>
      </c>
      <c r="AP67" s="42"/>
      <c r="AQ67" s="42"/>
      <c r="AR67" s="249">
        <f t="shared" si="44"/>
        <v>0</v>
      </c>
      <c r="AS67" s="42"/>
      <c r="AT67" s="42"/>
      <c r="AU67" s="249">
        <f t="shared" si="45"/>
        <v>0</v>
      </c>
      <c r="AV67" s="253">
        <f t="shared" si="46"/>
        <v>0</v>
      </c>
      <c r="AW67" s="253">
        <f t="shared" si="47"/>
        <v>0</v>
      </c>
      <c r="AX67" s="253">
        <f t="shared" si="48"/>
        <v>0</v>
      </c>
    </row>
    <row r="68" spans="1:50" s="80" customFormat="1" ht="21.75">
      <c r="A68" s="42">
        <v>62</v>
      </c>
      <c r="B68" s="271" t="s">
        <v>284</v>
      </c>
      <c r="C68" s="42">
        <v>0</v>
      </c>
      <c r="D68" s="42">
        <v>0</v>
      </c>
      <c r="E68" s="249">
        <f t="shared" si="34"/>
        <v>0</v>
      </c>
      <c r="F68" s="42">
        <v>518</v>
      </c>
      <c r="G68" s="42">
        <v>0</v>
      </c>
      <c r="H68" s="249">
        <f t="shared" si="35"/>
        <v>518</v>
      </c>
      <c r="I68" s="42">
        <v>0</v>
      </c>
      <c r="J68" s="42">
        <v>0</v>
      </c>
      <c r="K68" s="249">
        <f t="shared" si="36"/>
        <v>0</v>
      </c>
      <c r="L68" s="42">
        <v>0</v>
      </c>
      <c r="M68" s="42">
        <v>0</v>
      </c>
      <c r="N68" s="249">
        <f t="shared" si="37"/>
        <v>0</v>
      </c>
      <c r="O68" s="42">
        <v>828.2</v>
      </c>
      <c r="P68" s="42">
        <v>0</v>
      </c>
      <c r="Q68" s="249">
        <f t="shared" si="38"/>
        <v>828.2</v>
      </c>
      <c r="R68" s="42">
        <v>0</v>
      </c>
      <c r="S68" s="42">
        <v>0</v>
      </c>
      <c r="T68" s="249">
        <f t="shared" si="39"/>
        <v>0</v>
      </c>
      <c r="U68" s="42">
        <v>0</v>
      </c>
      <c r="V68" s="42">
        <v>0</v>
      </c>
      <c r="W68" s="249">
        <f t="shared" si="40"/>
        <v>0</v>
      </c>
      <c r="X68" s="42">
        <v>3284.61</v>
      </c>
      <c r="Y68" s="42">
        <v>0</v>
      </c>
      <c r="Z68" s="249">
        <f t="shared" si="41"/>
        <v>3284.61</v>
      </c>
      <c r="AA68" s="42">
        <v>0</v>
      </c>
      <c r="AB68" s="42">
        <v>0</v>
      </c>
      <c r="AC68" s="249">
        <f t="shared" si="42"/>
        <v>0</v>
      </c>
      <c r="AD68" s="42"/>
      <c r="AE68" s="42"/>
      <c r="AF68" s="42"/>
      <c r="AG68" s="42"/>
      <c r="AH68" s="42"/>
      <c r="AI68" s="42"/>
      <c r="AJ68" s="42"/>
      <c r="AK68" s="42"/>
      <c r="AL68" s="42"/>
      <c r="AM68" s="42">
        <v>0</v>
      </c>
      <c r="AN68" s="42">
        <v>0</v>
      </c>
      <c r="AO68" s="249">
        <f t="shared" si="43"/>
        <v>0</v>
      </c>
      <c r="AP68" s="42">
        <v>1048.09</v>
      </c>
      <c r="AQ68" s="42">
        <v>0</v>
      </c>
      <c r="AR68" s="249">
        <f t="shared" si="44"/>
        <v>1048.09</v>
      </c>
      <c r="AS68" s="42">
        <v>0</v>
      </c>
      <c r="AT68" s="42">
        <v>0</v>
      </c>
      <c r="AU68" s="249">
        <f t="shared" si="45"/>
        <v>0</v>
      </c>
      <c r="AV68" s="253">
        <f t="shared" si="46"/>
        <v>5678.900000000001</v>
      </c>
      <c r="AW68" s="253">
        <f t="shared" si="47"/>
        <v>0</v>
      </c>
      <c r="AX68" s="253">
        <f>SUM(AV68:AW68)</f>
        <v>5678.900000000001</v>
      </c>
    </row>
    <row r="69" spans="1:50" s="80" customFormat="1" ht="21.75">
      <c r="A69" s="42">
        <v>63</v>
      </c>
      <c r="B69" s="228" t="s">
        <v>285</v>
      </c>
      <c r="C69" s="42"/>
      <c r="D69" s="42"/>
      <c r="E69" s="249">
        <f t="shared" si="34"/>
        <v>0</v>
      </c>
      <c r="F69" s="42"/>
      <c r="G69" s="42"/>
      <c r="H69" s="249">
        <f t="shared" si="35"/>
        <v>0</v>
      </c>
      <c r="I69" s="42"/>
      <c r="J69" s="42"/>
      <c r="K69" s="249">
        <f t="shared" si="36"/>
        <v>0</v>
      </c>
      <c r="L69" s="42"/>
      <c r="M69" s="42"/>
      <c r="N69" s="249">
        <f t="shared" si="37"/>
        <v>0</v>
      </c>
      <c r="O69" s="42"/>
      <c r="P69" s="42"/>
      <c r="Q69" s="249">
        <f t="shared" si="38"/>
        <v>0</v>
      </c>
      <c r="R69" s="42"/>
      <c r="S69" s="42"/>
      <c r="T69" s="249">
        <f t="shared" si="39"/>
        <v>0</v>
      </c>
      <c r="U69" s="42"/>
      <c r="V69" s="42"/>
      <c r="W69" s="249">
        <f t="shared" si="40"/>
        <v>0</v>
      </c>
      <c r="X69" s="42"/>
      <c r="Y69" s="42"/>
      <c r="Z69" s="249">
        <f t="shared" si="41"/>
        <v>0</v>
      </c>
      <c r="AA69" s="42"/>
      <c r="AB69" s="42"/>
      <c r="AC69" s="249">
        <f t="shared" si="42"/>
        <v>0</v>
      </c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249">
        <f t="shared" si="43"/>
        <v>0</v>
      </c>
      <c r="AP69" s="42"/>
      <c r="AQ69" s="42"/>
      <c r="AR69" s="249">
        <f t="shared" si="44"/>
        <v>0</v>
      </c>
      <c r="AS69" s="42"/>
      <c r="AT69" s="42"/>
      <c r="AU69" s="249">
        <f t="shared" si="45"/>
        <v>0</v>
      </c>
      <c r="AV69" s="253">
        <f t="shared" si="46"/>
        <v>0</v>
      </c>
      <c r="AW69" s="253">
        <f t="shared" si="47"/>
        <v>0</v>
      </c>
      <c r="AX69" s="253">
        <f t="shared" si="48"/>
        <v>0</v>
      </c>
    </row>
    <row r="70" spans="1:50" s="80" customFormat="1" ht="21.75">
      <c r="A70" s="42">
        <v>64</v>
      </c>
      <c r="B70" s="228" t="s">
        <v>286</v>
      </c>
      <c r="C70" s="42"/>
      <c r="D70" s="42"/>
      <c r="E70" s="249">
        <f t="shared" si="34"/>
        <v>0</v>
      </c>
      <c r="F70" s="42"/>
      <c r="G70" s="42"/>
      <c r="H70" s="249">
        <f t="shared" si="35"/>
        <v>0</v>
      </c>
      <c r="I70" s="42"/>
      <c r="J70" s="42"/>
      <c r="K70" s="249">
        <f t="shared" si="36"/>
        <v>0</v>
      </c>
      <c r="L70" s="42"/>
      <c r="M70" s="42"/>
      <c r="N70" s="249">
        <f t="shared" si="37"/>
        <v>0</v>
      </c>
      <c r="O70" s="42"/>
      <c r="P70" s="42"/>
      <c r="Q70" s="249">
        <f t="shared" si="38"/>
        <v>0</v>
      </c>
      <c r="R70" s="42"/>
      <c r="S70" s="42"/>
      <c r="T70" s="249">
        <f t="shared" si="39"/>
        <v>0</v>
      </c>
      <c r="U70" s="42"/>
      <c r="V70" s="42"/>
      <c r="W70" s="249">
        <f t="shared" si="40"/>
        <v>0</v>
      </c>
      <c r="X70" s="42"/>
      <c r="Y70" s="42"/>
      <c r="Z70" s="249">
        <f t="shared" si="41"/>
        <v>0</v>
      </c>
      <c r="AA70" s="42"/>
      <c r="AB70" s="42"/>
      <c r="AC70" s="249">
        <f t="shared" si="42"/>
        <v>0</v>
      </c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249">
        <f t="shared" si="43"/>
        <v>0</v>
      </c>
      <c r="AP70" s="42"/>
      <c r="AQ70" s="42"/>
      <c r="AR70" s="249">
        <f t="shared" si="44"/>
        <v>0</v>
      </c>
      <c r="AS70" s="42"/>
      <c r="AT70" s="42"/>
      <c r="AU70" s="249">
        <f t="shared" si="45"/>
        <v>0</v>
      </c>
      <c r="AV70" s="253">
        <f t="shared" si="46"/>
        <v>0</v>
      </c>
      <c r="AW70" s="253">
        <f t="shared" si="47"/>
        <v>0</v>
      </c>
      <c r="AX70" s="253">
        <f t="shared" si="48"/>
        <v>0</v>
      </c>
    </row>
    <row r="71" spans="1:50" s="80" customFormat="1" ht="21.75">
      <c r="A71" s="249"/>
      <c r="B71" s="252"/>
      <c r="C71" s="249">
        <f>SUM(C57:C70)</f>
        <v>0</v>
      </c>
      <c r="D71" s="249">
        <f aca="true" t="shared" si="49" ref="D71:AX71">SUM(D57:D70)</f>
        <v>0</v>
      </c>
      <c r="E71" s="249">
        <f t="shared" si="49"/>
        <v>0</v>
      </c>
      <c r="F71" s="249">
        <f t="shared" si="49"/>
        <v>518</v>
      </c>
      <c r="G71" s="249">
        <f t="shared" si="49"/>
        <v>0</v>
      </c>
      <c r="H71" s="249">
        <f t="shared" si="49"/>
        <v>518</v>
      </c>
      <c r="I71" s="249">
        <f t="shared" si="49"/>
        <v>0</v>
      </c>
      <c r="J71" s="249">
        <f t="shared" si="49"/>
        <v>0</v>
      </c>
      <c r="K71" s="249">
        <f t="shared" si="49"/>
        <v>0</v>
      </c>
      <c r="L71" s="249">
        <f t="shared" si="49"/>
        <v>0</v>
      </c>
      <c r="M71" s="249">
        <f t="shared" si="49"/>
        <v>0</v>
      </c>
      <c r="N71" s="249">
        <f t="shared" si="49"/>
        <v>0</v>
      </c>
      <c r="O71" s="249">
        <f t="shared" si="49"/>
        <v>828.2</v>
      </c>
      <c r="P71" s="249">
        <f t="shared" si="49"/>
        <v>0</v>
      </c>
      <c r="Q71" s="249">
        <f t="shared" si="49"/>
        <v>828.2</v>
      </c>
      <c r="R71" s="249">
        <f t="shared" si="49"/>
        <v>0</v>
      </c>
      <c r="S71" s="249">
        <f t="shared" si="49"/>
        <v>0</v>
      </c>
      <c r="T71" s="249">
        <f t="shared" si="49"/>
        <v>0</v>
      </c>
      <c r="U71" s="249">
        <f t="shared" si="49"/>
        <v>0</v>
      </c>
      <c r="V71" s="249">
        <f t="shared" si="49"/>
        <v>0</v>
      </c>
      <c r="W71" s="249">
        <f t="shared" si="49"/>
        <v>0</v>
      </c>
      <c r="X71" s="249">
        <f t="shared" si="49"/>
        <v>3284.61</v>
      </c>
      <c r="Y71" s="249">
        <f t="shared" si="49"/>
        <v>0</v>
      </c>
      <c r="Z71" s="249">
        <f t="shared" si="49"/>
        <v>3284.61</v>
      </c>
      <c r="AA71" s="249">
        <f t="shared" si="49"/>
        <v>0</v>
      </c>
      <c r="AB71" s="249">
        <f t="shared" si="49"/>
        <v>0</v>
      </c>
      <c r="AC71" s="249">
        <f t="shared" si="49"/>
        <v>0</v>
      </c>
      <c r="AD71" s="249">
        <f t="shared" si="49"/>
        <v>0</v>
      </c>
      <c r="AE71" s="249">
        <f t="shared" si="49"/>
        <v>0</v>
      </c>
      <c r="AF71" s="249">
        <f t="shared" si="49"/>
        <v>0</v>
      </c>
      <c r="AG71" s="249">
        <f t="shared" si="49"/>
        <v>0</v>
      </c>
      <c r="AH71" s="249">
        <f t="shared" si="49"/>
        <v>0</v>
      </c>
      <c r="AI71" s="249">
        <f t="shared" si="49"/>
        <v>0</v>
      </c>
      <c r="AJ71" s="249">
        <f t="shared" si="49"/>
        <v>0</v>
      </c>
      <c r="AK71" s="249">
        <f t="shared" si="49"/>
        <v>0</v>
      </c>
      <c r="AL71" s="249">
        <f t="shared" si="49"/>
        <v>0</v>
      </c>
      <c r="AM71" s="249">
        <f aca="true" t="shared" si="50" ref="AM71:AU71">SUM(AM57:AM70)</f>
        <v>0</v>
      </c>
      <c r="AN71" s="249">
        <f t="shared" si="50"/>
        <v>0</v>
      </c>
      <c r="AO71" s="249">
        <f t="shared" si="50"/>
        <v>0</v>
      </c>
      <c r="AP71" s="249">
        <f t="shared" si="50"/>
        <v>1048.09</v>
      </c>
      <c r="AQ71" s="249">
        <f t="shared" si="50"/>
        <v>0</v>
      </c>
      <c r="AR71" s="249">
        <f t="shared" si="50"/>
        <v>1048.09</v>
      </c>
      <c r="AS71" s="249">
        <f t="shared" si="50"/>
        <v>0</v>
      </c>
      <c r="AT71" s="249">
        <f t="shared" si="50"/>
        <v>0</v>
      </c>
      <c r="AU71" s="249">
        <f t="shared" si="50"/>
        <v>0</v>
      </c>
      <c r="AV71" s="253">
        <f t="shared" si="49"/>
        <v>5678.900000000001</v>
      </c>
      <c r="AW71" s="253">
        <f t="shared" si="49"/>
        <v>0</v>
      </c>
      <c r="AX71" s="253">
        <f t="shared" si="49"/>
        <v>5678.900000000001</v>
      </c>
    </row>
    <row r="72" spans="1:50" s="80" customFormat="1" ht="21.75">
      <c r="A72" s="42">
        <v>65</v>
      </c>
      <c r="B72" s="228" t="s">
        <v>287</v>
      </c>
      <c r="C72" s="42"/>
      <c r="D72" s="42"/>
      <c r="E72" s="249">
        <f aca="true" t="shared" si="51" ref="E72:E96">SUM(C72:D72)</f>
        <v>0</v>
      </c>
      <c r="F72" s="42"/>
      <c r="G72" s="42"/>
      <c r="H72" s="249">
        <f aca="true" t="shared" si="52" ref="H72:H96">SUM(F72:G72)</f>
        <v>0</v>
      </c>
      <c r="I72" s="42"/>
      <c r="J72" s="42"/>
      <c r="K72" s="249">
        <f aca="true" t="shared" si="53" ref="K72:K96">SUM(I72:J72)</f>
        <v>0</v>
      </c>
      <c r="L72" s="42"/>
      <c r="M72" s="42"/>
      <c r="N72" s="249">
        <f aca="true" t="shared" si="54" ref="N72:N96">SUM(L72:M72)</f>
        <v>0</v>
      </c>
      <c r="O72" s="42"/>
      <c r="P72" s="42"/>
      <c r="Q72" s="249">
        <f aca="true" t="shared" si="55" ref="Q72:Q96">SUM(O72:P72)</f>
        <v>0</v>
      </c>
      <c r="R72" s="42"/>
      <c r="S72" s="42"/>
      <c r="T72" s="249">
        <f aca="true" t="shared" si="56" ref="T72:T96">SUM(R72:S72)</f>
        <v>0</v>
      </c>
      <c r="U72" s="42"/>
      <c r="V72" s="42"/>
      <c r="W72" s="249">
        <f aca="true" t="shared" si="57" ref="W72:W96">SUM(U72:V72)</f>
        <v>0</v>
      </c>
      <c r="X72" s="42"/>
      <c r="Y72" s="42"/>
      <c r="Z72" s="249">
        <f aca="true" t="shared" si="58" ref="Z72:Z96">SUM(X72:Y72)</f>
        <v>0</v>
      </c>
      <c r="AA72" s="42"/>
      <c r="AB72" s="42"/>
      <c r="AC72" s="249">
        <f aca="true" t="shared" si="59" ref="AC72:AC96">SUM(AA72:AB72)</f>
        <v>0</v>
      </c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249">
        <f aca="true" t="shared" si="60" ref="AO72:AO96">SUM(AM72:AN72)</f>
        <v>0</v>
      </c>
      <c r="AP72" s="42"/>
      <c r="AQ72" s="42"/>
      <c r="AR72" s="249">
        <f aca="true" t="shared" si="61" ref="AR72:AR96">SUM(AP72:AQ72)</f>
        <v>0</v>
      </c>
      <c r="AS72" s="42"/>
      <c r="AT72" s="42"/>
      <c r="AU72" s="249">
        <f aca="true" t="shared" si="62" ref="AU72:AU96">SUM(AS72:AT72)</f>
        <v>0</v>
      </c>
      <c r="AV72" s="253">
        <f aca="true" t="shared" si="63" ref="AV72:AV96">+C72+F72+I72+L72+O72+R72+U72+X72+AA72+AM72+AP72+AS72</f>
        <v>0</v>
      </c>
      <c r="AW72" s="253">
        <f aca="true" t="shared" si="64" ref="AW72:AW96">+D72+G72+J72+M72+P72+S72+V72+Y72+AB72+AN72+AQ72+AT72</f>
        <v>0</v>
      </c>
      <c r="AX72" s="253">
        <f aca="true" t="shared" si="65" ref="AX72:AX96">SUM(AV72:AW72)</f>
        <v>0</v>
      </c>
    </row>
    <row r="73" spans="1:50" s="80" customFormat="1" ht="21.75">
      <c r="A73" s="42">
        <v>66</v>
      </c>
      <c r="B73" s="228" t="s">
        <v>288</v>
      </c>
      <c r="C73" s="42"/>
      <c r="D73" s="42"/>
      <c r="E73" s="249">
        <f t="shared" si="51"/>
        <v>0</v>
      </c>
      <c r="F73" s="42"/>
      <c r="G73" s="42"/>
      <c r="H73" s="249">
        <f t="shared" si="52"/>
        <v>0</v>
      </c>
      <c r="I73" s="42"/>
      <c r="J73" s="42"/>
      <c r="K73" s="249">
        <f t="shared" si="53"/>
        <v>0</v>
      </c>
      <c r="L73" s="42"/>
      <c r="M73" s="42"/>
      <c r="N73" s="249">
        <f t="shared" si="54"/>
        <v>0</v>
      </c>
      <c r="O73" s="42"/>
      <c r="P73" s="42"/>
      <c r="Q73" s="249">
        <f t="shared" si="55"/>
        <v>0</v>
      </c>
      <c r="R73" s="42"/>
      <c r="S73" s="42"/>
      <c r="T73" s="249">
        <f t="shared" si="56"/>
        <v>0</v>
      </c>
      <c r="U73" s="42"/>
      <c r="V73" s="42"/>
      <c r="W73" s="249">
        <f t="shared" si="57"/>
        <v>0</v>
      </c>
      <c r="X73" s="42"/>
      <c r="Y73" s="42"/>
      <c r="Z73" s="249">
        <f t="shared" si="58"/>
        <v>0</v>
      </c>
      <c r="AA73" s="42"/>
      <c r="AB73" s="42"/>
      <c r="AC73" s="249">
        <f t="shared" si="59"/>
        <v>0</v>
      </c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249">
        <f t="shared" si="60"/>
        <v>0</v>
      </c>
      <c r="AP73" s="42"/>
      <c r="AQ73" s="42"/>
      <c r="AR73" s="249">
        <f t="shared" si="61"/>
        <v>0</v>
      </c>
      <c r="AS73" s="42"/>
      <c r="AT73" s="42"/>
      <c r="AU73" s="249">
        <f t="shared" si="62"/>
        <v>0</v>
      </c>
      <c r="AV73" s="253">
        <f t="shared" si="63"/>
        <v>0</v>
      </c>
      <c r="AW73" s="253">
        <f t="shared" si="64"/>
        <v>0</v>
      </c>
      <c r="AX73" s="253">
        <f t="shared" si="65"/>
        <v>0</v>
      </c>
    </row>
    <row r="74" spans="1:50" s="80" customFormat="1" ht="21.75">
      <c r="A74" s="42">
        <v>67</v>
      </c>
      <c r="B74" s="228" t="s">
        <v>289</v>
      </c>
      <c r="C74" s="42"/>
      <c r="D74" s="42"/>
      <c r="E74" s="249">
        <f t="shared" si="51"/>
        <v>0</v>
      </c>
      <c r="F74" s="42"/>
      <c r="G74" s="42"/>
      <c r="H74" s="249">
        <f t="shared" si="52"/>
        <v>0</v>
      </c>
      <c r="I74" s="42"/>
      <c r="J74" s="42"/>
      <c r="K74" s="249">
        <f t="shared" si="53"/>
        <v>0</v>
      </c>
      <c r="L74" s="42"/>
      <c r="M74" s="42"/>
      <c r="N74" s="249">
        <f t="shared" si="54"/>
        <v>0</v>
      </c>
      <c r="O74" s="42"/>
      <c r="P74" s="42"/>
      <c r="Q74" s="249">
        <f t="shared" si="55"/>
        <v>0</v>
      </c>
      <c r="R74" s="42"/>
      <c r="S74" s="42"/>
      <c r="T74" s="249">
        <f t="shared" si="56"/>
        <v>0</v>
      </c>
      <c r="U74" s="42"/>
      <c r="V74" s="42"/>
      <c r="W74" s="249">
        <f t="shared" si="57"/>
        <v>0</v>
      </c>
      <c r="X74" s="42"/>
      <c r="Y74" s="42"/>
      <c r="Z74" s="249">
        <f t="shared" si="58"/>
        <v>0</v>
      </c>
      <c r="AA74" s="42"/>
      <c r="AB74" s="42"/>
      <c r="AC74" s="249">
        <f t="shared" si="59"/>
        <v>0</v>
      </c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249">
        <f t="shared" si="60"/>
        <v>0</v>
      </c>
      <c r="AP74" s="42"/>
      <c r="AQ74" s="42"/>
      <c r="AR74" s="249">
        <f t="shared" si="61"/>
        <v>0</v>
      </c>
      <c r="AS74" s="42"/>
      <c r="AT74" s="42"/>
      <c r="AU74" s="249">
        <f t="shared" si="62"/>
        <v>0</v>
      </c>
      <c r="AV74" s="253">
        <f t="shared" si="63"/>
        <v>0</v>
      </c>
      <c r="AW74" s="253">
        <f t="shared" si="64"/>
        <v>0</v>
      </c>
      <c r="AX74" s="253">
        <f t="shared" si="65"/>
        <v>0</v>
      </c>
    </row>
    <row r="75" spans="1:50" s="80" customFormat="1" ht="21.75">
      <c r="A75" s="42">
        <v>68</v>
      </c>
      <c r="B75" s="228" t="s">
        <v>290</v>
      </c>
      <c r="C75" s="42"/>
      <c r="D75" s="42"/>
      <c r="E75" s="249">
        <f t="shared" si="51"/>
        <v>0</v>
      </c>
      <c r="F75" s="42"/>
      <c r="G75" s="42"/>
      <c r="H75" s="249">
        <f t="shared" si="52"/>
        <v>0</v>
      </c>
      <c r="I75" s="42"/>
      <c r="J75" s="42"/>
      <c r="K75" s="249">
        <f t="shared" si="53"/>
        <v>0</v>
      </c>
      <c r="L75" s="42"/>
      <c r="M75" s="42"/>
      <c r="N75" s="249">
        <f t="shared" si="54"/>
        <v>0</v>
      </c>
      <c r="O75" s="42"/>
      <c r="P75" s="42"/>
      <c r="Q75" s="249">
        <f t="shared" si="55"/>
        <v>0</v>
      </c>
      <c r="R75" s="42"/>
      <c r="S75" s="42"/>
      <c r="T75" s="249">
        <f t="shared" si="56"/>
        <v>0</v>
      </c>
      <c r="U75" s="42"/>
      <c r="V75" s="42"/>
      <c r="W75" s="249">
        <f t="shared" si="57"/>
        <v>0</v>
      </c>
      <c r="X75" s="42"/>
      <c r="Y75" s="42"/>
      <c r="Z75" s="249">
        <f t="shared" si="58"/>
        <v>0</v>
      </c>
      <c r="AA75" s="42"/>
      <c r="AB75" s="42"/>
      <c r="AC75" s="249">
        <f t="shared" si="59"/>
        <v>0</v>
      </c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249">
        <f t="shared" si="60"/>
        <v>0</v>
      </c>
      <c r="AP75" s="42"/>
      <c r="AQ75" s="42"/>
      <c r="AR75" s="249">
        <f t="shared" si="61"/>
        <v>0</v>
      </c>
      <c r="AS75" s="42"/>
      <c r="AT75" s="42"/>
      <c r="AU75" s="249">
        <f t="shared" si="62"/>
        <v>0</v>
      </c>
      <c r="AV75" s="253">
        <f t="shared" si="63"/>
        <v>0</v>
      </c>
      <c r="AW75" s="253">
        <f t="shared" si="64"/>
        <v>0</v>
      </c>
      <c r="AX75" s="253">
        <f t="shared" si="65"/>
        <v>0</v>
      </c>
    </row>
    <row r="76" spans="1:50" s="80" customFormat="1" ht="21.75">
      <c r="A76" s="42">
        <v>69</v>
      </c>
      <c r="B76" s="228" t="s">
        <v>291</v>
      </c>
      <c r="C76" s="42"/>
      <c r="D76" s="42"/>
      <c r="E76" s="249">
        <f t="shared" si="51"/>
        <v>0</v>
      </c>
      <c r="F76" s="42"/>
      <c r="G76" s="42"/>
      <c r="H76" s="249">
        <f t="shared" si="52"/>
        <v>0</v>
      </c>
      <c r="I76" s="42"/>
      <c r="J76" s="42"/>
      <c r="K76" s="249">
        <f t="shared" si="53"/>
        <v>0</v>
      </c>
      <c r="L76" s="42"/>
      <c r="M76" s="42"/>
      <c r="N76" s="249">
        <f t="shared" si="54"/>
        <v>0</v>
      </c>
      <c r="O76" s="42"/>
      <c r="P76" s="42"/>
      <c r="Q76" s="249">
        <f t="shared" si="55"/>
        <v>0</v>
      </c>
      <c r="R76" s="42"/>
      <c r="S76" s="42"/>
      <c r="T76" s="249">
        <f t="shared" si="56"/>
        <v>0</v>
      </c>
      <c r="U76" s="42"/>
      <c r="V76" s="42"/>
      <c r="W76" s="249">
        <f t="shared" si="57"/>
        <v>0</v>
      </c>
      <c r="X76" s="42"/>
      <c r="Y76" s="42"/>
      <c r="Z76" s="249">
        <f t="shared" si="58"/>
        <v>0</v>
      </c>
      <c r="AA76" s="42"/>
      <c r="AB76" s="42"/>
      <c r="AC76" s="249">
        <f t="shared" si="59"/>
        <v>0</v>
      </c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249">
        <f t="shared" si="60"/>
        <v>0</v>
      </c>
      <c r="AP76" s="42"/>
      <c r="AQ76" s="42"/>
      <c r="AR76" s="249">
        <f t="shared" si="61"/>
        <v>0</v>
      </c>
      <c r="AS76" s="42"/>
      <c r="AT76" s="42"/>
      <c r="AU76" s="249">
        <f t="shared" si="62"/>
        <v>0</v>
      </c>
      <c r="AV76" s="253">
        <f t="shared" si="63"/>
        <v>0</v>
      </c>
      <c r="AW76" s="253">
        <f t="shared" si="64"/>
        <v>0</v>
      </c>
      <c r="AX76" s="253">
        <f t="shared" si="65"/>
        <v>0</v>
      </c>
    </row>
    <row r="77" spans="1:50" s="80" customFormat="1" ht="21.75">
      <c r="A77" s="42">
        <v>70</v>
      </c>
      <c r="B77" s="228" t="s">
        <v>292</v>
      </c>
      <c r="C77" s="42"/>
      <c r="D77" s="42"/>
      <c r="E77" s="249">
        <f t="shared" si="51"/>
        <v>0</v>
      </c>
      <c r="F77" s="42"/>
      <c r="G77" s="42"/>
      <c r="H77" s="249">
        <f t="shared" si="52"/>
        <v>0</v>
      </c>
      <c r="I77" s="42"/>
      <c r="J77" s="42"/>
      <c r="K77" s="249">
        <f t="shared" si="53"/>
        <v>0</v>
      </c>
      <c r="L77" s="42"/>
      <c r="M77" s="42"/>
      <c r="N77" s="249">
        <f t="shared" si="54"/>
        <v>0</v>
      </c>
      <c r="O77" s="42"/>
      <c r="P77" s="42"/>
      <c r="Q77" s="249">
        <f t="shared" si="55"/>
        <v>0</v>
      </c>
      <c r="R77" s="42"/>
      <c r="S77" s="42"/>
      <c r="T77" s="249">
        <f t="shared" si="56"/>
        <v>0</v>
      </c>
      <c r="U77" s="42"/>
      <c r="V77" s="42"/>
      <c r="W77" s="249">
        <f t="shared" si="57"/>
        <v>0</v>
      </c>
      <c r="X77" s="42"/>
      <c r="Y77" s="42"/>
      <c r="Z77" s="249">
        <f t="shared" si="58"/>
        <v>0</v>
      </c>
      <c r="AA77" s="42"/>
      <c r="AB77" s="42"/>
      <c r="AC77" s="249">
        <f t="shared" si="59"/>
        <v>0</v>
      </c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249">
        <f t="shared" si="60"/>
        <v>0</v>
      </c>
      <c r="AP77" s="42"/>
      <c r="AQ77" s="42"/>
      <c r="AR77" s="249">
        <f t="shared" si="61"/>
        <v>0</v>
      </c>
      <c r="AS77" s="42"/>
      <c r="AT77" s="42"/>
      <c r="AU77" s="249">
        <f t="shared" si="62"/>
        <v>0</v>
      </c>
      <c r="AV77" s="253">
        <f t="shared" si="63"/>
        <v>0</v>
      </c>
      <c r="AW77" s="253">
        <f t="shared" si="64"/>
        <v>0</v>
      </c>
      <c r="AX77" s="253">
        <f t="shared" si="65"/>
        <v>0</v>
      </c>
    </row>
    <row r="78" spans="1:50" s="80" customFormat="1" ht="21.75">
      <c r="A78" s="42">
        <v>71</v>
      </c>
      <c r="B78" s="228" t="s">
        <v>293</v>
      </c>
      <c r="C78" s="42"/>
      <c r="D78" s="42"/>
      <c r="E78" s="249">
        <f t="shared" si="51"/>
        <v>0</v>
      </c>
      <c r="F78" s="42"/>
      <c r="G78" s="42"/>
      <c r="H78" s="249">
        <f t="shared" si="52"/>
        <v>0</v>
      </c>
      <c r="I78" s="42"/>
      <c r="J78" s="42"/>
      <c r="K78" s="249">
        <f t="shared" si="53"/>
        <v>0</v>
      </c>
      <c r="L78" s="42"/>
      <c r="M78" s="42"/>
      <c r="N78" s="249">
        <f t="shared" si="54"/>
        <v>0</v>
      </c>
      <c r="O78" s="42"/>
      <c r="P78" s="42"/>
      <c r="Q78" s="249">
        <f t="shared" si="55"/>
        <v>0</v>
      </c>
      <c r="R78" s="42"/>
      <c r="S78" s="42"/>
      <c r="T78" s="249">
        <f t="shared" si="56"/>
        <v>0</v>
      </c>
      <c r="U78" s="42"/>
      <c r="V78" s="42"/>
      <c r="W78" s="249">
        <f t="shared" si="57"/>
        <v>0</v>
      </c>
      <c r="X78" s="42"/>
      <c r="Y78" s="42"/>
      <c r="Z78" s="249">
        <f t="shared" si="58"/>
        <v>0</v>
      </c>
      <c r="AA78" s="42"/>
      <c r="AB78" s="42"/>
      <c r="AC78" s="249">
        <f t="shared" si="59"/>
        <v>0</v>
      </c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249">
        <f t="shared" si="60"/>
        <v>0</v>
      </c>
      <c r="AP78" s="42"/>
      <c r="AQ78" s="42"/>
      <c r="AR78" s="249">
        <f t="shared" si="61"/>
        <v>0</v>
      </c>
      <c r="AS78" s="42"/>
      <c r="AT78" s="42"/>
      <c r="AU78" s="249">
        <f t="shared" si="62"/>
        <v>0</v>
      </c>
      <c r="AV78" s="253">
        <f t="shared" si="63"/>
        <v>0</v>
      </c>
      <c r="AW78" s="253">
        <f t="shared" si="64"/>
        <v>0</v>
      </c>
      <c r="AX78" s="253">
        <f t="shared" si="65"/>
        <v>0</v>
      </c>
    </row>
    <row r="79" spans="1:50" s="80" customFormat="1" ht="21.75">
      <c r="A79" s="42">
        <v>72</v>
      </c>
      <c r="B79" s="228" t="s">
        <v>294</v>
      </c>
      <c r="C79" s="42"/>
      <c r="D79" s="42"/>
      <c r="E79" s="249">
        <f t="shared" si="51"/>
        <v>0</v>
      </c>
      <c r="F79" s="42"/>
      <c r="G79" s="42"/>
      <c r="H79" s="249">
        <f t="shared" si="52"/>
        <v>0</v>
      </c>
      <c r="I79" s="42"/>
      <c r="J79" s="42"/>
      <c r="K79" s="249">
        <f t="shared" si="53"/>
        <v>0</v>
      </c>
      <c r="L79" s="42"/>
      <c r="M79" s="42"/>
      <c r="N79" s="249">
        <f t="shared" si="54"/>
        <v>0</v>
      </c>
      <c r="O79" s="42"/>
      <c r="P79" s="42"/>
      <c r="Q79" s="249">
        <f t="shared" si="55"/>
        <v>0</v>
      </c>
      <c r="R79" s="42"/>
      <c r="S79" s="42"/>
      <c r="T79" s="249">
        <f t="shared" si="56"/>
        <v>0</v>
      </c>
      <c r="U79" s="42"/>
      <c r="V79" s="42"/>
      <c r="W79" s="249">
        <f t="shared" si="57"/>
        <v>0</v>
      </c>
      <c r="X79" s="42"/>
      <c r="Y79" s="42"/>
      <c r="Z79" s="249">
        <f t="shared" si="58"/>
        <v>0</v>
      </c>
      <c r="AA79" s="42"/>
      <c r="AB79" s="42"/>
      <c r="AC79" s="249">
        <f t="shared" si="59"/>
        <v>0</v>
      </c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249">
        <f t="shared" si="60"/>
        <v>0</v>
      </c>
      <c r="AP79" s="42"/>
      <c r="AQ79" s="42"/>
      <c r="AR79" s="249">
        <f t="shared" si="61"/>
        <v>0</v>
      </c>
      <c r="AS79" s="42"/>
      <c r="AT79" s="42"/>
      <c r="AU79" s="249">
        <f t="shared" si="62"/>
        <v>0</v>
      </c>
      <c r="AV79" s="253">
        <f t="shared" si="63"/>
        <v>0</v>
      </c>
      <c r="AW79" s="253">
        <f t="shared" si="64"/>
        <v>0</v>
      </c>
      <c r="AX79" s="253">
        <f t="shared" si="65"/>
        <v>0</v>
      </c>
    </row>
    <row r="80" spans="1:50" s="80" customFormat="1" ht="21.75">
      <c r="A80" s="42">
        <v>73</v>
      </c>
      <c r="B80" s="228" t="s">
        <v>295</v>
      </c>
      <c r="C80" s="42"/>
      <c r="D80" s="42"/>
      <c r="E80" s="249">
        <f t="shared" si="51"/>
        <v>0</v>
      </c>
      <c r="F80" s="42"/>
      <c r="G80" s="42"/>
      <c r="H80" s="249">
        <f t="shared" si="52"/>
        <v>0</v>
      </c>
      <c r="I80" s="42"/>
      <c r="J80" s="42"/>
      <c r="K80" s="249">
        <f t="shared" si="53"/>
        <v>0</v>
      </c>
      <c r="L80" s="42"/>
      <c r="M80" s="42"/>
      <c r="N80" s="249">
        <f t="shared" si="54"/>
        <v>0</v>
      </c>
      <c r="O80" s="42"/>
      <c r="P80" s="42"/>
      <c r="Q80" s="249">
        <f t="shared" si="55"/>
        <v>0</v>
      </c>
      <c r="R80" s="42"/>
      <c r="S80" s="42"/>
      <c r="T80" s="249">
        <f t="shared" si="56"/>
        <v>0</v>
      </c>
      <c r="U80" s="42"/>
      <c r="V80" s="42"/>
      <c r="W80" s="249">
        <f t="shared" si="57"/>
        <v>0</v>
      </c>
      <c r="X80" s="42"/>
      <c r="Y80" s="42"/>
      <c r="Z80" s="249">
        <f t="shared" si="58"/>
        <v>0</v>
      </c>
      <c r="AA80" s="42"/>
      <c r="AB80" s="42"/>
      <c r="AC80" s="249">
        <f t="shared" si="59"/>
        <v>0</v>
      </c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249">
        <f t="shared" si="60"/>
        <v>0</v>
      </c>
      <c r="AP80" s="42"/>
      <c r="AQ80" s="42"/>
      <c r="AR80" s="249">
        <f t="shared" si="61"/>
        <v>0</v>
      </c>
      <c r="AS80" s="42"/>
      <c r="AT80" s="42"/>
      <c r="AU80" s="249">
        <f t="shared" si="62"/>
        <v>0</v>
      </c>
      <c r="AV80" s="253">
        <f t="shared" si="63"/>
        <v>0</v>
      </c>
      <c r="AW80" s="253">
        <f t="shared" si="64"/>
        <v>0</v>
      </c>
      <c r="AX80" s="253">
        <f t="shared" si="65"/>
        <v>0</v>
      </c>
    </row>
    <row r="81" spans="1:50" s="80" customFormat="1" ht="21.75">
      <c r="A81" s="42">
        <v>74</v>
      </c>
      <c r="B81" s="228" t="s">
        <v>296</v>
      </c>
      <c r="C81" s="42"/>
      <c r="D81" s="42"/>
      <c r="E81" s="249">
        <f t="shared" si="51"/>
        <v>0</v>
      </c>
      <c r="F81" s="42"/>
      <c r="G81" s="42"/>
      <c r="H81" s="249">
        <f t="shared" si="52"/>
        <v>0</v>
      </c>
      <c r="I81" s="42"/>
      <c r="J81" s="42"/>
      <c r="K81" s="249">
        <f t="shared" si="53"/>
        <v>0</v>
      </c>
      <c r="L81" s="42"/>
      <c r="M81" s="42"/>
      <c r="N81" s="249">
        <f t="shared" si="54"/>
        <v>0</v>
      </c>
      <c r="O81" s="42"/>
      <c r="P81" s="42"/>
      <c r="Q81" s="249">
        <f t="shared" si="55"/>
        <v>0</v>
      </c>
      <c r="R81" s="42"/>
      <c r="S81" s="42"/>
      <c r="T81" s="249">
        <f t="shared" si="56"/>
        <v>0</v>
      </c>
      <c r="U81" s="42"/>
      <c r="V81" s="42"/>
      <c r="W81" s="249">
        <f t="shared" si="57"/>
        <v>0</v>
      </c>
      <c r="X81" s="42"/>
      <c r="Y81" s="42"/>
      <c r="Z81" s="249">
        <f t="shared" si="58"/>
        <v>0</v>
      </c>
      <c r="AA81" s="42"/>
      <c r="AB81" s="42"/>
      <c r="AC81" s="249">
        <f t="shared" si="59"/>
        <v>0</v>
      </c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249">
        <f t="shared" si="60"/>
        <v>0</v>
      </c>
      <c r="AP81" s="42"/>
      <c r="AQ81" s="42"/>
      <c r="AR81" s="249">
        <f t="shared" si="61"/>
        <v>0</v>
      </c>
      <c r="AS81" s="42"/>
      <c r="AT81" s="42"/>
      <c r="AU81" s="249">
        <f t="shared" si="62"/>
        <v>0</v>
      </c>
      <c r="AV81" s="253">
        <f t="shared" si="63"/>
        <v>0</v>
      </c>
      <c r="AW81" s="253">
        <f t="shared" si="64"/>
        <v>0</v>
      </c>
      <c r="AX81" s="253">
        <f t="shared" si="65"/>
        <v>0</v>
      </c>
    </row>
    <row r="82" spans="1:50" s="80" customFormat="1" ht="21.75">
      <c r="A82" s="42">
        <v>75</v>
      </c>
      <c r="B82" s="228" t="s">
        <v>297</v>
      </c>
      <c r="C82" s="42"/>
      <c r="D82" s="42"/>
      <c r="E82" s="249">
        <f t="shared" si="51"/>
        <v>0</v>
      </c>
      <c r="F82" s="42"/>
      <c r="G82" s="42"/>
      <c r="H82" s="249">
        <f t="shared" si="52"/>
        <v>0</v>
      </c>
      <c r="I82" s="42"/>
      <c r="J82" s="42"/>
      <c r="K82" s="249">
        <f t="shared" si="53"/>
        <v>0</v>
      </c>
      <c r="L82" s="42"/>
      <c r="M82" s="42"/>
      <c r="N82" s="249">
        <f t="shared" si="54"/>
        <v>0</v>
      </c>
      <c r="O82" s="42"/>
      <c r="P82" s="42"/>
      <c r="Q82" s="249">
        <f t="shared" si="55"/>
        <v>0</v>
      </c>
      <c r="R82" s="42"/>
      <c r="S82" s="42"/>
      <c r="T82" s="249">
        <f t="shared" si="56"/>
        <v>0</v>
      </c>
      <c r="U82" s="42"/>
      <c r="V82" s="42"/>
      <c r="W82" s="249">
        <f t="shared" si="57"/>
        <v>0</v>
      </c>
      <c r="X82" s="42"/>
      <c r="Y82" s="42"/>
      <c r="Z82" s="249">
        <f t="shared" si="58"/>
        <v>0</v>
      </c>
      <c r="AA82" s="42"/>
      <c r="AB82" s="42"/>
      <c r="AC82" s="249">
        <f t="shared" si="59"/>
        <v>0</v>
      </c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249">
        <f t="shared" si="60"/>
        <v>0</v>
      </c>
      <c r="AP82" s="42"/>
      <c r="AQ82" s="42"/>
      <c r="AR82" s="249">
        <f t="shared" si="61"/>
        <v>0</v>
      </c>
      <c r="AS82" s="42"/>
      <c r="AT82" s="42"/>
      <c r="AU82" s="249">
        <f t="shared" si="62"/>
        <v>0</v>
      </c>
      <c r="AV82" s="253">
        <f t="shared" si="63"/>
        <v>0</v>
      </c>
      <c r="AW82" s="253">
        <f t="shared" si="64"/>
        <v>0</v>
      </c>
      <c r="AX82" s="253">
        <f t="shared" si="65"/>
        <v>0</v>
      </c>
    </row>
    <row r="83" spans="1:50" s="80" customFormat="1" ht="21.75">
      <c r="A83" s="42">
        <v>76</v>
      </c>
      <c r="B83" s="228" t="s">
        <v>298</v>
      </c>
      <c r="C83" s="42"/>
      <c r="D83" s="42"/>
      <c r="E83" s="249">
        <f t="shared" si="51"/>
        <v>0</v>
      </c>
      <c r="F83" s="42"/>
      <c r="G83" s="42"/>
      <c r="H83" s="249">
        <f t="shared" si="52"/>
        <v>0</v>
      </c>
      <c r="I83" s="42"/>
      <c r="J83" s="42"/>
      <c r="K83" s="249">
        <f t="shared" si="53"/>
        <v>0</v>
      </c>
      <c r="L83" s="42"/>
      <c r="M83" s="42"/>
      <c r="N83" s="249">
        <f t="shared" si="54"/>
        <v>0</v>
      </c>
      <c r="O83" s="42"/>
      <c r="P83" s="42"/>
      <c r="Q83" s="249">
        <f t="shared" si="55"/>
        <v>0</v>
      </c>
      <c r="R83" s="42"/>
      <c r="S83" s="42"/>
      <c r="T83" s="249">
        <f t="shared" si="56"/>
        <v>0</v>
      </c>
      <c r="U83" s="42"/>
      <c r="V83" s="42"/>
      <c r="W83" s="249">
        <f t="shared" si="57"/>
        <v>0</v>
      </c>
      <c r="X83" s="42"/>
      <c r="Y83" s="42"/>
      <c r="Z83" s="249">
        <f t="shared" si="58"/>
        <v>0</v>
      </c>
      <c r="AA83" s="42"/>
      <c r="AB83" s="42"/>
      <c r="AC83" s="249">
        <f t="shared" si="59"/>
        <v>0</v>
      </c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249">
        <f t="shared" si="60"/>
        <v>0</v>
      </c>
      <c r="AP83" s="42"/>
      <c r="AQ83" s="42"/>
      <c r="AR83" s="249">
        <f t="shared" si="61"/>
        <v>0</v>
      </c>
      <c r="AS83" s="42"/>
      <c r="AT83" s="42"/>
      <c r="AU83" s="249">
        <f t="shared" si="62"/>
        <v>0</v>
      </c>
      <c r="AV83" s="253">
        <f t="shared" si="63"/>
        <v>0</v>
      </c>
      <c r="AW83" s="253">
        <f t="shared" si="64"/>
        <v>0</v>
      </c>
      <c r="AX83" s="253">
        <f t="shared" si="65"/>
        <v>0</v>
      </c>
    </row>
    <row r="84" spans="1:50" s="80" customFormat="1" ht="21.75">
      <c r="A84" s="42">
        <v>77</v>
      </c>
      <c r="B84" s="228" t="s">
        <v>299</v>
      </c>
      <c r="C84" s="42"/>
      <c r="D84" s="42"/>
      <c r="E84" s="249">
        <f t="shared" si="51"/>
        <v>0</v>
      </c>
      <c r="F84" s="42"/>
      <c r="G84" s="42"/>
      <c r="H84" s="249">
        <f t="shared" si="52"/>
        <v>0</v>
      </c>
      <c r="I84" s="42"/>
      <c r="J84" s="42"/>
      <c r="K84" s="249">
        <f t="shared" si="53"/>
        <v>0</v>
      </c>
      <c r="L84" s="42"/>
      <c r="M84" s="42"/>
      <c r="N84" s="249">
        <f t="shared" si="54"/>
        <v>0</v>
      </c>
      <c r="O84" s="42"/>
      <c r="P84" s="42"/>
      <c r="Q84" s="249">
        <f t="shared" si="55"/>
        <v>0</v>
      </c>
      <c r="R84" s="42"/>
      <c r="S84" s="42"/>
      <c r="T84" s="249">
        <f t="shared" si="56"/>
        <v>0</v>
      </c>
      <c r="U84" s="42"/>
      <c r="V84" s="42"/>
      <c r="W84" s="249">
        <f t="shared" si="57"/>
        <v>0</v>
      </c>
      <c r="X84" s="42"/>
      <c r="Y84" s="42"/>
      <c r="Z84" s="249">
        <f t="shared" si="58"/>
        <v>0</v>
      </c>
      <c r="AA84" s="42"/>
      <c r="AB84" s="42"/>
      <c r="AC84" s="249">
        <f t="shared" si="59"/>
        <v>0</v>
      </c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249">
        <f t="shared" si="60"/>
        <v>0</v>
      </c>
      <c r="AP84" s="42"/>
      <c r="AQ84" s="42"/>
      <c r="AR84" s="249">
        <f t="shared" si="61"/>
        <v>0</v>
      </c>
      <c r="AS84" s="42"/>
      <c r="AT84" s="42"/>
      <c r="AU84" s="249">
        <f t="shared" si="62"/>
        <v>0</v>
      </c>
      <c r="AV84" s="253">
        <f t="shared" si="63"/>
        <v>0</v>
      </c>
      <c r="AW84" s="253">
        <f t="shared" si="64"/>
        <v>0</v>
      </c>
      <c r="AX84" s="253">
        <f t="shared" si="65"/>
        <v>0</v>
      </c>
    </row>
    <row r="85" spans="1:50" s="80" customFormat="1" ht="21.75">
      <c r="A85" s="42">
        <v>78</v>
      </c>
      <c r="B85" s="228" t="s">
        <v>300</v>
      </c>
      <c r="C85" s="42"/>
      <c r="D85" s="42"/>
      <c r="E85" s="249">
        <f t="shared" si="51"/>
        <v>0</v>
      </c>
      <c r="F85" s="42"/>
      <c r="G85" s="42"/>
      <c r="H85" s="249">
        <f t="shared" si="52"/>
        <v>0</v>
      </c>
      <c r="I85" s="42"/>
      <c r="J85" s="42"/>
      <c r="K85" s="249">
        <f t="shared" si="53"/>
        <v>0</v>
      </c>
      <c r="L85" s="42"/>
      <c r="M85" s="42"/>
      <c r="N85" s="249">
        <f t="shared" si="54"/>
        <v>0</v>
      </c>
      <c r="O85" s="42"/>
      <c r="P85" s="42"/>
      <c r="Q85" s="249">
        <f t="shared" si="55"/>
        <v>0</v>
      </c>
      <c r="R85" s="42"/>
      <c r="S85" s="42"/>
      <c r="T85" s="249">
        <f t="shared" si="56"/>
        <v>0</v>
      </c>
      <c r="U85" s="42"/>
      <c r="V85" s="42"/>
      <c r="W85" s="249">
        <f t="shared" si="57"/>
        <v>0</v>
      </c>
      <c r="X85" s="42"/>
      <c r="Y85" s="42"/>
      <c r="Z85" s="249">
        <f t="shared" si="58"/>
        <v>0</v>
      </c>
      <c r="AA85" s="42"/>
      <c r="AB85" s="42"/>
      <c r="AC85" s="249">
        <f t="shared" si="59"/>
        <v>0</v>
      </c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249">
        <f t="shared" si="60"/>
        <v>0</v>
      </c>
      <c r="AP85" s="42"/>
      <c r="AQ85" s="42"/>
      <c r="AR85" s="249">
        <f t="shared" si="61"/>
        <v>0</v>
      </c>
      <c r="AS85" s="42"/>
      <c r="AT85" s="42"/>
      <c r="AU85" s="249">
        <f t="shared" si="62"/>
        <v>0</v>
      </c>
      <c r="AV85" s="253">
        <f t="shared" si="63"/>
        <v>0</v>
      </c>
      <c r="AW85" s="253">
        <f t="shared" si="64"/>
        <v>0</v>
      </c>
      <c r="AX85" s="253">
        <f t="shared" si="65"/>
        <v>0</v>
      </c>
    </row>
    <row r="86" spans="1:50" s="80" customFormat="1" ht="21.75">
      <c r="A86" s="42">
        <v>79</v>
      </c>
      <c r="B86" s="228" t="s">
        <v>301</v>
      </c>
      <c r="C86" s="42"/>
      <c r="D86" s="42"/>
      <c r="E86" s="249">
        <f t="shared" si="51"/>
        <v>0</v>
      </c>
      <c r="F86" s="42"/>
      <c r="G86" s="42"/>
      <c r="H86" s="249">
        <f t="shared" si="52"/>
        <v>0</v>
      </c>
      <c r="I86" s="42"/>
      <c r="J86" s="42"/>
      <c r="K86" s="249">
        <f t="shared" si="53"/>
        <v>0</v>
      </c>
      <c r="L86" s="42"/>
      <c r="M86" s="42"/>
      <c r="N86" s="249">
        <f t="shared" si="54"/>
        <v>0</v>
      </c>
      <c r="O86" s="42"/>
      <c r="P86" s="42"/>
      <c r="Q86" s="249">
        <f t="shared" si="55"/>
        <v>0</v>
      </c>
      <c r="R86" s="42"/>
      <c r="S86" s="42"/>
      <c r="T86" s="249">
        <f t="shared" si="56"/>
        <v>0</v>
      </c>
      <c r="U86" s="42"/>
      <c r="V86" s="42"/>
      <c r="W86" s="249">
        <f t="shared" si="57"/>
        <v>0</v>
      </c>
      <c r="X86" s="42"/>
      <c r="Y86" s="42"/>
      <c r="Z86" s="249">
        <f t="shared" si="58"/>
        <v>0</v>
      </c>
      <c r="AA86" s="42"/>
      <c r="AB86" s="42"/>
      <c r="AC86" s="249">
        <f t="shared" si="59"/>
        <v>0</v>
      </c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249">
        <f t="shared" si="60"/>
        <v>0</v>
      </c>
      <c r="AP86" s="42"/>
      <c r="AQ86" s="42"/>
      <c r="AR86" s="249">
        <f t="shared" si="61"/>
        <v>0</v>
      </c>
      <c r="AS86" s="42"/>
      <c r="AT86" s="42"/>
      <c r="AU86" s="249">
        <f t="shared" si="62"/>
        <v>0</v>
      </c>
      <c r="AV86" s="253">
        <f t="shared" si="63"/>
        <v>0</v>
      </c>
      <c r="AW86" s="253">
        <f t="shared" si="64"/>
        <v>0</v>
      </c>
      <c r="AX86" s="253">
        <f t="shared" si="65"/>
        <v>0</v>
      </c>
    </row>
    <row r="87" spans="1:50" s="80" customFormat="1" ht="21.75">
      <c r="A87" s="42">
        <v>80</v>
      </c>
      <c r="B87" s="228" t="s">
        <v>302</v>
      </c>
      <c r="C87" s="42"/>
      <c r="D87" s="42"/>
      <c r="E87" s="249">
        <f t="shared" si="51"/>
        <v>0</v>
      </c>
      <c r="F87" s="42"/>
      <c r="G87" s="42"/>
      <c r="H87" s="249">
        <f t="shared" si="52"/>
        <v>0</v>
      </c>
      <c r="I87" s="42"/>
      <c r="J87" s="42"/>
      <c r="K87" s="249">
        <f t="shared" si="53"/>
        <v>0</v>
      </c>
      <c r="L87" s="42"/>
      <c r="M87" s="42"/>
      <c r="N87" s="249">
        <f t="shared" si="54"/>
        <v>0</v>
      </c>
      <c r="O87" s="42"/>
      <c r="P87" s="42"/>
      <c r="Q87" s="249">
        <f t="shared" si="55"/>
        <v>0</v>
      </c>
      <c r="R87" s="42"/>
      <c r="S87" s="42"/>
      <c r="T87" s="249">
        <f t="shared" si="56"/>
        <v>0</v>
      </c>
      <c r="U87" s="42"/>
      <c r="V87" s="42"/>
      <c r="W87" s="249">
        <f t="shared" si="57"/>
        <v>0</v>
      </c>
      <c r="X87" s="42"/>
      <c r="Y87" s="42"/>
      <c r="Z87" s="249">
        <f t="shared" si="58"/>
        <v>0</v>
      </c>
      <c r="AA87" s="42"/>
      <c r="AB87" s="42"/>
      <c r="AC87" s="249">
        <f t="shared" si="59"/>
        <v>0</v>
      </c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249">
        <f t="shared" si="60"/>
        <v>0</v>
      </c>
      <c r="AP87" s="42"/>
      <c r="AQ87" s="42"/>
      <c r="AR87" s="249">
        <f t="shared" si="61"/>
        <v>0</v>
      </c>
      <c r="AS87" s="42"/>
      <c r="AT87" s="42"/>
      <c r="AU87" s="249">
        <f t="shared" si="62"/>
        <v>0</v>
      </c>
      <c r="AV87" s="253">
        <f t="shared" si="63"/>
        <v>0</v>
      </c>
      <c r="AW87" s="253">
        <f t="shared" si="64"/>
        <v>0</v>
      </c>
      <c r="AX87" s="253">
        <f t="shared" si="65"/>
        <v>0</v>
      </c>
    </row>
    <row r="88" spans="1:50" s="80" customFormat="1" ht="21.75">
      <c r="A88" s="42">
        <v>81</v>
      </c>
      <c r="B88" s="228" t="s">
        <v>303</v>
      </c>
      <c r="C88" s="42"/>
      <c r="D88" s="42"/>
      <c r="E88" s="249">
        <f t="shared" si="51"/>
        <v>0</v>
      </c>
      <c r="F88" s="42"/>
      <c r="G88" s="42"/>
      <c r="H88" s="249">
        <f t="shared" si="52"/>
        <v>0</v>
      </c>
      <c r="I88" s="42"/>
      <c r="J88" s="42"/>
      <c r="K88" s="249">
        <f t="shared" si="53"/>
        <v>0</v>
      </c>
      <c r="L88" s="42"/>
      <c r="M88" s="42"/>
      <c r="N88" s="249">
        <f t="shared" si="54"/>
        <v>0</v>
      </c>
      <c r="O88" s="42"/>
      <c r="P88" s="42"/>
      <c r="Q88" s="249">
        <f t="shared" si="55"/>
        <v>0</v>
      </c>
      <c r="R88" s="42"/>
      <c r="S88" s="42"/>
      <c r="T88" s="249">
        <f t="shared" si="56"/>
        <v>0</v>
      </c>
      <c r="U88" s="42"/>
      <c r="V88" s="42"/>
      <c r="W88" s="249">
        <f t="shared" si="57"/>
        <v>0</v>
      </c>
      <c r="X88" s="42"/>
      <c r="Y88" s="42"/>
      <c r="Z88" s="249">
        <f t="shared" si="58"/>
        <v>0</v>
      </c>
      <c r="AA88" s="42"/>
      <c r="AB88" s="42"/>
      <c r="AC88" s="249">
        <f t="shared" si="59"/>
        <v>0</v>
      </c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249">
        <f t="shared" si="60"/>
        <v>0</v>
      </c>
      <c r="AP88" s="42"/>
      <c r="AQ88" s="42"/>
      <c r="AR88" s="249">
        <f t="shared" si="61"/>
        <v>0</v>
      </c>
      <c r="AS88" s="42"/>
      <c r="AT88" s="42"/>
      <c r="AU88" s="249">
        <f t="shared" si="62"/>
        <v>0</v>
      </c>
      <c r="AV88" s="253">
        <f t="shared" si="63"/>
        <v>0</v>
      </c>
      <c r="AW88" s="253">
        <f t="shared" si="64"/>
        <v>0</v>
      </c>
      <c r="AX88" s="253">
        <f t="shared" si="65"/>
        <v>0</v>
      </c>
    </row>
    <row r="89" spans="1:50" s="80" customFormat="1" ht="21.75">
      <c r="A89" s="42">
        <v>82</v>
      </c>
      <c r="B89" s="228" t="s">
        <v>304</v>
      </c>
      <c r="C89" s="42"/>
      <c r="D89" s="42"/>
      <c r="E89" s="249">
        <f t="shared" si="51"/>
        <v>0</v>
      </c>
      <c r="F89" s="42"/>
      <c r="G89" s="42"/>
      <c r="H89" s="249">
        <f t="shared" si="52"/>
        <v>0</v>
      </c>
      <c r="I89" s="42"/>
      <c r="J89" s="42"/>
      <c r="K89" s="249">
        <f t="shared" si="53"/>
        <v>0</v>
      </c>
      <c r="L89" s="42"/>
      <c r="M89" s="42"/>
      <c r="N89" s="249">
        <f t="shared" si="54"/>
        <v>0</v>
      </c>
      <c r="O89" s="42"/>
      <c r="P89" s="42"/>
      <c r="Q89" s="249">
        <f t="shared" si="55"/>
        <v>0</v>
      </c>
      <c r="R89" s="42"/>
      <c r="S89" s="42"/>
      <c r="T89" s="249">
        <f t="shared" si="56"/>
        <v>0</v>
      </c>
      <c r="U89" s="42"/>
      <c r="V89" s="42"/>
      <c r="W89" s="249">
        <f t="shared" si="57"/>
        <v>0</v>
      </c>
      <c r="X89" s="42"/>
      <c r="Y89" s="42"/>
      <c r="Z89" s="249">
        <f t="shared" si="58"/>
        <v>0</v>
      </c>
      <c r="AA89" s="42"/>
      <c r="AB89" s="42"/>
      <c r="AC89" s="249">
        <f t="shared" si="59"/>
        <v>0</v>
      </c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249">
        <f t="shared" si="60"/>
        <v>0</v>
      </c>
      <c r="AP89" s="42"/>
      <c r="AQ89" s="42"/>
      <c r="AR89" s="249">
        <f t="shared" si="61"/>
        <v>0</v>
      </c>
      <c r="AS89" s="42"/>
      <c r="AT89" s="42"/>
      <c r="AU89" s="249">
        <f t="shared" si="62"/>
        <v>0</v>
      </c>
      <c r="AV89" s="253">
        <f t="shared" si="63"/>
        <v>0</v>
      </c>
      <c r="AW89" s="253">
        <f t="shared" si="64"/>
        <v>0</v>
      </c>
      <c r="AX89" s="253">
        <f t="shared" si="65"/>
        <v>0</v>
      </c>
    </row>
    <row r="90" spans="1:50" s="80" customFormat="1" ht="21.75">
      <c r="A90" s="42">
        <v>83</v>
      </c>
      <c r="B90" s="228" t="s">
        <v>305</v>
      </c>
      <c r="C90" s="42"/>
      <c r="D90" s="42"/>
      <c r="E90" s="249">
        <f t="shared" si="51"/>
        <v>0</v>
      </c>
      <c r="F90" s="42"/>
      <c r="G90" s="42"/>
      <c r="H90" s="249">
        <f t="shared" si="52"/>
        <v>0</v>
      </c>
      <c r="I90" s="42"/>
      <c r="J90" s="42"/>
      <c r="K90" s="249">
        <f t="shared" si="53"/>
        <v>0</v>
      </c>
      <c r="L90" s="42"/>
      <c r="M90" s="42"/>
      <c r="N90" s="249">
        <f t="shared" si="54"/>
        <v>0</v>
      </c>
      <c r="O90" s="42"/>
      <c r="P90" s="42"/>
      <c r="Q90" s="249">
        <f t="shared" si="55"/>
        <v>0</v>
      </c>
      <c r="R90" s="42"/>
      <c r="S90" s="42"/>
      <c r="T90" s="249">
        <f t="shared" si="56"/>
        <v>0</v>
      </c>
      <c r="U90" s="42"/>
      <c r="V90" s="42"/>
      <c r="W90" s="249">
        <f t="shared" si="57"/>
        <v>0</v>
      </c>
      <c r="X90" s="42"/>
      <c r="Y90" s="42"/>
      <c r="Z90" s="249">
        <f t="shared" si="58"/>
        <v>0</v>
      </c>
      <c r="AA90" s="42"/>
      <c r="AB90" s="42"/>
      <c r="AC90" s="249">
        <f t="shared" si="59"/>
        <v>0</v>
      </c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249">
        <f t="shared" si="60"/>
        <v>0</v>
      </c>
      <c r="AP90" s="42"/>
      <c r="AQ90" s="42"/>
      <c r="AR90" s="249">
        <f t="shared" si="61"/>
        <v>0</v>
      </c>
      <c r="AS90" s="42"/>
      <c r="AT90" s="42"/>
      <c r="AU90" s="249">
        <f t="shared" si="62"/>
        <v>0</v>
      </c>
      <c r="AV90" s="253">
        <f t="shared" si="63"/>
        <v>0</v>
      </c>
      <c r="AW90" s="253">
        <f t="shared" si="64"/>
        <v>0</v>
      </c>
      <c r="AX90" s="253">
        <f t="shared" si="65"/>
        <v>0</v>
      </c>
    </row>
    <row r="91" spans="1:50" s="80" customFormat="1" ht="21.75">
      <c r="A91" s="42">
        <v>84</v>
      </c>
      <c r="B91" s="228" t="s">
        <v>306</v>
      </c>
      <c r="C91" s="42"/>
      <c r="D91" s="42"/>
      <c r="E91" s="249">
        <f t="shared" si="51"/>
        <v>0</v>
      </c>
      <c r="F91" s="42"/>
      <c r="G91" s="42"/>
      <c r="H91" s="249">
        <f t="shared" si="52"/>
        <v>0</v>
      </c>
      <c r="I91" s="42"/>
      <c r="J91" s="42"/>
      <c r="K91" s="249">
        <f t="shared" si="53"/>
        <v>0</v>
      </c>
      <c r="L91" s="42"/>
      <c r="M91" s="42"/>
      <c r="N91" s="249">
        <f t="shared" si="54"/>
        <v>0</v>
      </c>
      <c r="O91" s="42"/>
      <c r="P91" s="42"/>
      <c r="Q91" s="249">
        <f t="shared" si="55"/>
        <v>0</v>
      </c>
      <c r="R91" s="42"/>
      <c r="S91" s="42"/>
      <c r="T91" s="249">
        <f t="shared" si="56"/>
        <v>0</v>
      </c>
      <c r="U91" s="42"/>
      <c r="V91" s="42"/>
      <c r="W91" s="249">
        <f t="shared" si="57"/>
        <v>0</v>
      </c>
      <c r="X91" s="42"/>
      <c r="Y91" s="42"/>
      <c r="Z91" s="249">
        <f t="shared" si="58"/>
        <v>0</v>
      </c>
      <c r="AA91" s="42"/>
      <c r="AB91" s="42"/>
      <c r="AC91" s="249">
        <f t="shared" si="59"/>
        <v>0</v>
      </c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249">
        <f t="shared" si="60"/>
        <v>0</v>
      </c>
      <c r="AP91" s="42"/>
      <c r="AQ91" s="42"/>
      <c r="AR91" s="249">
        <f t="shared" si="61"/>
        <v>0</v>
      </c>
      <c r="AS91" s="42"/>
      <c r="AT91" s="42"/>
      <c r="AU91" s="249">
        <f t="shared" si="62"/>
        <v>0</v>
      </c>
      <c r="AV91" s="253">
        <f t="shared" si="63"/>
        <v>0</v>
      </c>
      <c r="AW91" s="253">
        <f t="shared" si="64"/>
        <v>0</v>
      </c>
      <c r="AX91" s="253">
        <f t="shared" si="65"/>
        <v>0</v>
      </c>
    </row>
    <row r="92" spans="1:50" s="80" customFormat="1" ht="21.75">
      <c r="A92" s="42">
        <v>85</v>
      </c>
      <c r="B92" s="228" t="s">
        <v>307</v>
      </c>
      <c r="C92" s="42"/>
      <c r="D92" s="42"/>
      <c r="E92" s="249">
        <f t="shared" si="51"/>
        <v>0</v>
      </c>
      <c r="F92" s="42"/>
      <c r="G92" s="42"/>
      <c r="H92" s="249">
        <f t="shared" si="52"/>
        <v>0</v>
      </c>
      <c r="I92" s="42"/>
      <c r="J92" s="42"/>
      <c r="K92" s="249">
        <f t="shared" si="53"/>
        <v>0</v>
      </c>
      <c r="L92" s="42"/>
      <c r="M92" s="42"/>
      <c r="N92" s="249">
        <f t="shared" si="54"/>
        <v>0</v>
      </c>
      <c r="O92" s="42"/>
      <c r="P92" s="42"/>
      <c r="Q92" s="249">
        <f t="shared" si="55"/>
        <v>0</v>
      </c>
      <c r="R92" s="42"/>
      <c r="S92" s="42"/>
      <c r="T92" s="249">
        <f t="shared" si="56"/>
        <v>0</v>
      </c>
      <c r="U92" s="42"/>
      <c r="V92" s="42"/>
      <c r="W92" s="249">
        <f t="shared" si="57"/>
        <v>0</v>
      </c>
      <c r="X92" s="42"/>
      <c r="Y92" s="42"/>
      <c r="Z92" s="249">
        <f t="shared" si="58"/>
        <v>0</v>
      </c>
      <c r="AA92" s="42"/>
      <c r="AB92" s="42"/>
      <c r="AC92" s="249">
        <f t="shared" si="59"/>
        <v>0</v>
      </c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249">
        <f t="shared" si="60"/>
        <v>0</v>
      </c>
      <c r="AP92" s="42"/>
      <c r="AQ92" s="42"/>
      <c r="AR92" s="249">
        <f t="shared" si="61"/>
        <v>0</v>
      </c>
      <c r="AS92" s="42"/>
      <c r="AT92" s="42"/>
      <c r="AU92" s="249">
        <f t="shared" si="62"/>
        <v>0</v>
      </c>
      <c r="AV92" s="253">
        <f t="shared" si="63"/>
        <v>0</v>
      </c>
      <c r="AW92" s="253">
        <f t="shared" si="64"/>
        <v>0</v>
      </c>
      <c r="AX92" s="253">
        <f t="shared" si="65"/>
        <v>0</v>
      </c>
    </row>
    <row r="93" spans="1:50" s="80" customFormat="1" ht="21.75">
      <c r="A93" s="42">
        <v>86</v>
      </c>
      <c r="B93" s="228" t="s">
        <v>308</v>
      </c>
      <c r="C93" s="42"/>
      <c r="D93" s="42"/>
      <c r="E93" s="249">
        <f t="shared" si="51"/>
        <v>0</v>
      </c>
      <c r="F93" s="42"/>
      <c r="G93" s="42"/>
      <c r="H93" s="249">
        <f t="shared" si="52"/>
        <v>0</v>
      </c>
      <c r="I93" s="42"/>
      <c r="J93" s="42"/>
      <c r="K93" s="249">
        <f t="shared" si="53"/>
        <v>0</v>
      </c>
      <c r="L93" s="42"/>
      <c r="M93" s="42"/>
      <c r="N93" s="249">
        <f t="shared" si="54"/>
        <v>0</v>
      </c>
      <c r="O93" s="42"/>
      <c r="P93" s="42"/>
      <c r="Q93" s="249">
        <f t="shared" si="55"/>
        <v>0</v>
      </c>
      <c r="R93" s="42"/>
      <c r="S93" s="42"/>
      <c r="T93" s="249">
        <f t="shared" si="56"/>
        <v>0</v>
      </c>
      <c r="U93" s="42"/>
      <c r="V93" s="42"/>
      <c r="W93" s="249">
        <f t="shared" si="57"/>
        <v>0</v>
      </c>
      <c r="X93" s="42"/>
      <c r="Y93" s="42"/>
      <c r="Z93" s="249">
        <f t="shared" si="58"/>
        <v>0</v>
      </c>
      <c r="AA93" s="42"/>
      <c r="AB93" s="42"/>
      <c r="AC93" s="249">
        <f t="shared" si="59"/>
        <v>0</v>
      </c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249">
        <f t="shared" si="60"/>
        <v>0</v>
      </c>
      <c r="AP93" s="42"/>
      <c r="AQ93" s="42"/>
      <c r="AR93" s="249">
        <f t="shared" si="61"/>
        <v>0</v>
      </c>
      <c r="AS93" s="42"/>
      <c r="AT93" s="42"/>
      <c r="AU93" s="249">
        <f t="shared" si="62"/>
        <v>0</v>
      </c>
      <c r="AV93" s="253">
        <f t="shared" si="63"/>
        <v>0</v>
      </c>
      <c r="AW93" s="253">
        <f t="shared" si="64"/>
        <v>0</v>
      </c>
      <c r="AX93" s="253">
        <f t="shared" si="65"/>
        <v>0</v>
      </c>
    </row>
    <row r="94" spans="1:50" s="80" customFormat="1" ht="21.75">
      <c r="A94" s="42">
        <v>87</v>
      </c>
      <c r="B94" s="228" t="s">
        <v>309</v>
      </c>
      <c r="C94" s="42"/>
      <c r="D94" s="42"/>
      <c r="E94" s="249">
        <f t="shared" si="51"/>
        <v>0</v>
      </c>
      <c r="F94" s="42"/>
      <c r="G94" s="42"/>
      <c r="H94" s="249">
        <f t="shared" si="52"/>
        <v>0</v>
      </c>
      <c r="I94" s="42"/>
      <c r="J94" s="42"/>
      <c r="K94" s="249">
        <f t="shared" si="53"/>
        <v>0</v>
      </c>
      <c r="L94" s="42"/>
      <c r="M94" s="42"/>
      <c r="N94" s="249">
        <f t="shared" si="54"/>
        <v>0</v>
      </c>
      <c r="O94" s="42"/>
      <c r="P94" s="42"/>
      <c r="Q94" s="249">
        <f t="shared" si="55"/>
        <v>0</v>
      </c>
      <c r="R94" s="42"/>
      <c r="S94" s="42"/>
      <c r="T94" s="249">
        <f t="shared" si="56"/>
        <v>0</v>
      </c>
      <c r="U94" s="42"/>
      <c r="V94" s="42"/>
      <c r="W94" s="249">
        <f t="shared" si="57"/>
        <v>0</v>
      </c>
      <c r="X94" s="42"/>
      <c r="Y94" s="42"/>
      <c r="Z94" s="249">
        <f t="shared" si="58"/>
        <v>0</v>
      </c>
      <c r="AA94" s="42"/>
      <c r="AB94" s="42"/>
      <c r="AC94" s="249">
        <f t="shared" si="59"/>
        <v>0</v>
      </c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249">
        <f t="shared" si="60"/>
        <v>0</v>
      </c>
      <c r="AP94" s="42"/>
      <c r="AQ94" s="42"/>
      <c r="AR94" s="249">
        <f t="shared" si="61"/>
        <v>0</v>
      </c>
      <c r="AS94" s="42"/>
      <c r="AT94" s="42"/>
      <c r="AU94" s="249">
        <f t="shared" si="62"/>
        <v>0</v>
      </c>
      <c r="AV94" s="253">
        <f t="shared" si="63"/>
        <v>0</v>
      </c>
      <c r="AW94" s="253">
        <f t="shared" si="64"/>
        <v>0</v>
      </c>
      <c r="AX94" s="253">
        <f t="shared" si="65"/>
        <v>0</v>
      </c>
    </row>
    <row r="95" spans="1:50" s="80" customFormat="1" ht="21.75">
      <c r="A95" s="42">
        <v>88</v>
      </c>
      <c r="B95" s="228" t="s">
        <v>310</v>
      </c>
      <c r="C95" s="42"/>
      <c r="D95" s="42"/>
      <c r="E95" s="249">
        <f t="shared" si="51"/>
        <v>0</v>
      </c>
      <c r="F95" s="42"/>
      <c r="G95" s="42"/>
      <c r="H95" s="249">
        <f t="shared" si="52"/>
        <v>0</v>
      </c>
      <c r="I95" s="42"/>
      <c r="J95" s="42"/>
      <c r="K95" s="249">
        <f t="shared" si="53"/>
        <v>0</v>
      </c>
      <c r="L95" s="42"/>
      <c r="M95" s="42"/>
      <c r="N95" s="249">
        <f t="shared" si="54"/>
        <v>0</v>
      </c>
      <c r="O95" s="42"/>
      <c r="P95" s="42"/>
      <c r="Q95" s="249">
        <f t="shared" si="55"/>
        <v>0</v>
      </c>
      <c r="R95" s="42"/>
      <c r="S95" s="42"/>
      <c r="T95" s="249">
        <f t="shared" si="56"/>
        <v>0</v>
      </c>
      <c r="U95" s="42"/>
      <c r="V95" s="42"/>
      <c r="W95" s="249">
        <f t="shared" si="57"/>
        <v>0</v>
      </c>
      <c r="X95" s="42"/>
      <c r="Y95" s="42"/>
      <c r="Z95" s="249">
        <f t="shared" si="58"/>
        <v>0</v>
      </c>
      <c r="AA95" s="42"/>
      <c r="AB95" s="42"/>
      <c r="AC95" s="249">
        <f t="shared" si="59"/>
        <v>0</v>
      </c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249">
        <f t="shared" si="60"/>
        <v>0</v>
      </c>
      <c r="AP95" s="42"/>
      <c r="AQ95" s="42"/>
      <c r="AR95" s="249">
        <f t="shared" si="61"/>
        <v>0</v>
      </c>
      <c r="AS95" s="42"/>
      <c r="AT95" s="42"/>
      <c r="AU95" s="249">
        <f t="shared" si="62"/>
        <v>0</v>
      </c>
      <c r="AV95" s="253">
        <f t="shared" si="63"/>
        <v>0</v>
      </c>
      <c r="AW95" s="253">
        <f t="shared" si="64"/>
        <v>0</v>
      </c>
      <c r="AX95" s="253">
        <f t="shared" si="65"/>
        <v>0</v>
      </c>
    </row>
    <row r="96" spans="1:50" s="80" customFormat="1" ht="21.75">
      <c r="A96" s="42">
        <v>89</v>
      </c>
      <c r="B96" s="228" t="s">
        <v>311</v>
      </c>
      <c r="C96" s="42"/>
      <c r="D96" s="42"/>
      <c r="E96" s="249">
        <f t="shared" si="51"/>
        <v>0</v>
      </c>
      <c r="F96" s="42"/>
      <c r="G96" s="42"/>
      <c r="H96" s="249">
        <f t="shared" si="52"/>
        <v>0</v>
      </c>
      <c r="I96" s="42"/>
      <c r="J96" s="42"/>
      <c r="K96" s="249">
        <f t="shared" si="53"/>
        <v>0</v>
      </c>
      <c r="L96" s="42"/>
      <c r="M96" s="42"/>
      <c r="N96" s="249">
        <f t="shared" si="54"/>
        <v>0</v>
      </c>
      <c r="O96" s="42"/>
      <c r="P96" s="42"/>
      <c r="Q96" s="249">
        <f t="shared" si="55"/>
        <v>0</v>
      </c>
      <c r="R96" s="42"/>
      <c r="S96" s="42"/>
      <c r="T96" s="249">
        <f t="shared" si="56"/>
        <v>0</v>
      </c>
      <c r="U96" s="42"/>
      <c r="V96" s="42"/>
      <c r="W96" s="249">
        <f t="shared" si="57"/>
        <v>0</v>
      </c>
      <c r="X96" s="42"/>
      <c r="Y96" s="42"/>
      <c r="Z96" s="249">
        <f t="shared" si="58"/>
        <v>0</v>
      </c>
      <c r="AA96" s="42"/>
      <c r="AB96" s="42"/>
      <c r="AC96" s="249">
        <f t="shared" si="59"/>
        <v>0</v>
      </c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249">
        <f t="shared" si="60"/>
        <v>0</v>
      </c>
      <c r="AP96" s="42"/>
      <c r="AQ96" s="42"/>
      <c r="AR96" s="249">
        <f t="shared" si="61"/>
        <v>0</v>
      </c>
      <c r="AS96" s="42"/>
      <c r="AT96" s="42"/>
      <c r="AU96" s="249">
        <f t="shared" si="62"/>
        <v>0</v>
      </c>
      <c r="AV96" s="253">
        <f t="shared" si="63"/>
        <v>0</v>
      </c>
      <c r="AW96" s="253">
        <f t="shared" si="64"/>
        <v>0</v>
      </c>
      <c r="AX96" s="253">
        <f t="shared" si="65"/>
        <v>0</v>
      </c>
    </row>
    <row r="97" spans="1:50" s="80" customFormat="1" ht="21.75">
      <c r="A97" s="249"/>
      <c r="B97" s="252"/>
      <c r="C97" s="249">
        <f>SUM(C72:C96)</f>
        <v>0</v>
      </c>
      <c r="D97" s="249">
        <f aca="true" t="shared" si="66" ref="D97:AX97">SUM(D72:D96)</f>
        <v>0</v>
      </c>
      <c r="E97" s="249">
        <f t="shared" si="66"/>
        <v>0</v>
      </c>
      <c r="F97" s="249">
        <f t="shared" si="66"/>
        <v>0</v>
      </c>
      <c r="G97" s="249">
        <f t="shared" si="66"/>
        <v>0</v>
      </c>
      <c r="H97" s="249">
        <f t="shared" si="66"/>
        <v>0</v>
      </c>
      <c r="I97" s="249">
        <f t="shared" si="66"/>
        <v>0</v>
      </c>
      <c r="J97" s="249">
        <f t="shared" si="66"/>
        <v>0</v>
      </c>
      <c r="K97" s="249">
        <f t="shared" si="66"/>
        <v>0</v>
      </c>
      <c r="L97" s="249">
        <f t="shared" si="66"/>
        <v>0</v>
      </c>
      <c r="M97" s="249">
        <f t="shared" si="66"/>
        <v>0</v>
      </c>
      <c r="N97" s="249">
        <f t="shared" si="66"/>
        <v>0</v>
      </c>
      <c r="O97" s="249">
        <f t="shared" si="66"/>
        <v>0</v>
      </c>
      <c r="P97" s="249">
        <f t="shared" si="66"/>
        <v>0</v>
      </c>
      <c r="Q97" s="249">
        <f t="shared" si="66"/>
        <v>0</v>
      </c>
      <c r="R97" s="249">
        <f t="shared" si="66"/>
        <v>0</v>
      </c>
      <c r="S97" s="249">
        <f t="shared" si="66"/>
        <v>0</v>
      </c>
      <c r="T97" s="249">
        <f t="shared" si="66"/>
        <v>0</v>
      </c>
      <c r="U97" s="249">
        <f t="shared" si="66"/>
        <v>0</v>
      </c>
      <c r="V97" s="249">
        <f t="shared" si="66"/>
        <v>0</v>
      </c>
      <c r="W97" s="249">
        <f t="shared" si="66"/>
        <v>0</v>
      </c>
      <c r="X97" s="249">
        <f t="shared" si="66"/>
        <v>0</v>
      </c>
      <c r="Y97" s="249">
        <f t="shared" si="66"/>
        <v>0</v>
      </c>
      <c r="Z97" s="249">
        <f t="shared" si="66"/>
        <v>0</v>
      </c>
      <c r="AA97" s="249">
        <f t="shared" si="66"/>
        <v>0</v>
      </c>
      <c r="AB97" s="249">
        <f t="shared" si="66"/>
        <v>0</v>
      </c>
      <c r="AC97" s="249">
        <f t="shared" si="66"/>
        <v>0</v>
      </c>
      <c r="AD97" s="249">
        <f t="shared" si="66"/>
        <v>0</v>
      </c>
      <c r="AE97" s="249">
        <f t="shared" si="66"/>
        <v>0</v>
      </c>
      <c r="AF97" s="249">
        <f t="shared" si="66"/>
        <v>0</v>
      </c>
      <c r="AG97" s="249">
        <f t="shared" si="66"/>
        <v>0</v>
      </c>
      <c r="AH97" s="249">
        <f t="shared" si="66"/>
        <v>0</v>
      </c>
      <c r="AI97" s="249">
        <f t="shared" si="66"/>
        <v>0</v>
      </c>
      <c r="AJ97" s="249">
        <f t="shared" si="66"/>
        <v>0</v>
      </c>
      <c r="AK97" s="249">
        <f t="shared" si="66"/>
        <v>0</v>
      </c>
      <c r="AL97" s="249">
        <f t="shared" si="66"/>
        <v>0</v>
      </c>
      <c r="AM97" s="249">
        <f aca="true" t="shared" si="67" ref="AM97:AU97">SUM(AM72:AM96)</f>
        <v>0</v>
      </c>
      <c r="AN97" s="249">
        <f t="shared" si="67"/>
        <v>0</v>
      </c>
      <c r="AO97" s="249">
        <f t="shared" si="67"/>
        <v>0</v>
      </c>
      <c r="AP97" s="249">
        <f t="shared" si="67"/>
        <v>0</v>
      </c>
      <c r="AQ97" s="249">
        <f t="shared" si="67"/>
        <v>0</v>
      </c>
      <c r="AR97" s="249">
        <f t="shared" si="67"/>
        <v>0</v>
      </c>
      <c r="AS97" s="249">
        <f t="shared" si="67"/>
        <v>0</v>
      </c>
      <c r="AT97" s="249">
        <f t="shared" si="67"/>
        <v>0</v>
      </c>
      <c r="AU97" s="249">
        <f t="shared" si="67"/>
        <v>0</v>
      </c>
      <c r="AV97" s="253">
        <f t="shared" si="66"/>
        <v>0</v>
      </c>
      <c r="AW97" s="253">
        <f t="shared" si="66"/>
        <v>0</v>
      </c>
      <c r="AX97" s="253">
        <f t="shared" si="66"/>
        <v>0</v>
      </c>
    </row>
    <row r="98" spans="1:50" s="80" customFormat="1" ht="21.75">
      <c r="A98" s="42">
        <v>90</v>
      </c>
      <c r="B98" s="228" t="s">
        <v>312</v>
      </c>
      <c r="C98" s="42"/>
      <c r="D98" s="42"/>
      <c r="E98" s="249">
        <f aca="true" t="shared" si="68" ref="E98:E114">SUM(C98:D98)</f>
        <v>0</v>
      </c>
      <c r="F98" s="42"/>
      <c r="G98" s="42"/>
      <c r="H98" s="249">
        <f aca="true" t="shared" si="69" ref="H98:H114">SUM(F98:G98)</f>
        <v>0</v>
      </c>
      <c r="I98" s="42"/>
      <c r="J98" s="42"/>
      <c r="K98" s="249">
        <f aca="true" t="shared" si="70" ref="K98:K114">SUM(I98:J98)</f>
        <v>0</v>
      </c>
      <c r="L98" s="42"/>
      <c r="M98" s="42"/>
      <c r="N98" s="249">
        <f aca="true" t="shared" si="71" ref="N98:N114">SUM(L98:M98)</f>
        <v>0</v>
      </c>
      <c r="O98" s="42"/>
      <c r="P98" s="42"/>
      <c r="Q98" s="249">
        <f aca="true" t="shared" si="72" ref="Q98:Q114">SUM(O98:P98)</f>
        <v>0</v>
      </c>
      <c r="R98" s="42"/>
      <c r="S98" s="42"/>
      <c r="T98" s="249">
        <f aca="true" t="shared" si="73" ref="T98:T114">SUM(R98:S98)</f>
        <v>0</v>
      </c>
      <c r="U98" s="42"/>
      <c r="V98" s="42"/>
      <c r="W98" s="249">
        <f aca="true" t="shared" si="74" ref="W98:W114">SUM(U98:V98)</f>
        <v>0</v>
      </c>
      <c r="X98" s="42"/>
      <c r="Y98" s="42"/>
      <c r="Z98" s="249">
        <f aca="true" t="shared" si="75" ref="Z98:Z114">SUM(X98:Y98)</f>
        <v>0</v>
      </c>
      <c r="AA98" s="42"/>
      <c r="AB98" s="42"/>
      <c r="AC98" s="249">
        <f aca="true" t="shared" si="76" ref="AC98:AC114">SUM(AA98:AB98)</f>
        <v>0</v>
      </c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249">
        <f aca="true" t="shared" si="77" ref="AO98:AO114">SUM(AM98:AN98)</f>
        <v>0</v>
      </c>
      <c r="AP98" s="42"/>
      <c r="AQ98" s="42"/>
      <c r="AR98" s="249">
        <f aca="true" t="shared" si="78" ref="AR98:AR114">SUM(AP98:AQ98)</f>
        <v>0</v>
      </c>
      <c r="AS98" s="42"/>
      <c r="AT98" s="42"/>
      <c r="AU98" s="249">
        <f aca="true" t="shared" si="79" ref="AU98:AU114">SUM(AS98:AT98)</f>
        <v>0</v>
      </c>
      <c r="AV98" s="253">
        <f aca="true" t="shared" si="80" ref="AV98:AV114">+C98+F98+I98+L98+O98+R98+U98+X98+AA98+AM98+AP98+AS98</f>
        <v>0</v>
      </c>
      <c r="AW98" s="253">
        <f aca="true" t="shared" si="81" ref="AW98:AW114">+D98+G98+J98+M98+P98+S98+V98+Y98+AB98+AN98+AQ98+AT98</f>
        <v>0</v>
      </c>
      <c r="AX98" s="253">
        <f aca="true" t="shared" si="82" ref="AX98:AX114">SUM(AV98:AW98)</f>
        <v>0</v>
      </c>
    </row>
    <row r="99" spans="1:50" s="80" customFormat="1" ht="21.75">
      <c r="A99" s="42">
        <v>91</v>
      </c>
      <c r="B99" s="228" t="s">
        <v>313</v>
      </c>
      <c r="C99" s="42"/>
      <c r="D99" s="42"/>
      <c r="E99" s="249">
        <f t="shared" si="68"/>
        <v>0</v>
      </c>
      <c r="F99" s="42"/>
      <c r="G99" s="42"/>
      <c r="H99" s="249">
        <f t="shared" si="69"/>
        <v>0</v>
      </c>
      <c r="I99" s="42"/>
      <c r="J99" s="42"/>
      <c r="K99" s="249">
        <f t="shared" si="70"/>
        <v>0</v>
      </c>
      <c r="L99" s="42"/>
      <c r="M99" s="42"/>
      <c r="N99" s="249">
        <f t="shared" si="71"/>
        <v>0</v>
      </c>
      <c r="O99" s="42"/>
      <c r="P99" s="42"/>
      <c r="Q99" s="249">
        <f t="shared" si="72"/>
        <v>0</v>
      </c>
      <c r="R99" s="42"/>
      <c r="S99" s="42"/>
      <c r="T99" s="249">
        <f t="shared" si="73"/>
        <v>0</v>
      </c>
      <c r="U99" s="42"/>
      <c r="V99" s="42"/>
      <c r="W99" s="249">
        <f t="shared" si="74"/>
        <v>0</v>
      </c>
      <c r="X99" s="42"/>
      <c r="Y99" s="42"/>
      <c r="Z99" s="249">
        <f t="shared" si="75"/>
        <v>0</v>
      </c>
      <c r="AA99" s="42"/>
      <c r="AB99" s="42"/>
      <c r="AC99" s="249">
        <f t="shared" si="76"/>
        <v>0</v>
      </c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249">
        <f t="shared" si="77"/>
        <v>0</v>
      </c>
      <c r="AP99" s="42"/>
      <c r="AQ99" s="42"/>
      <c r="AR99" s="249">
        <f t="shared" si="78"/>
        <v>0</v>
      </c>
      <c r="AS99" s="42"/>
      <c r="AT99" s="42"/>
      <c r="AU99" s="249">
        <f t="shared" si="79"/>
        <v>0</v>
      </c>
      <c r="AV99" s="253">
        <f t="shared" si="80"/>
        <v>0</v>
      </c>
      <c r="AW99" s="253">
        <f t="shared" si="81"/>
        <v>0</v>
      </c>
      <c r="AX99" s="253">
        <f t="shared" si="82"/>
        <v>0</v>
      </c>
    </row>
    <row r="100" spans="1:50" s="80" customFormat="1" ht="21.75">
      <c r="A100" s="42">
        <v>92</v>
      </c>
      <c r="B100" s="228" t="s">
        <v>314</v>
      </c>
      <c r="C100" s="42"/>
      <c r="D100" s="42"/>
      <c r="E100" s="249">
        <f t="shared" si="68"/>
        <v>0</v>
      </c>
      <c r="F100" s="42"/>
      <c r="G100" s="42"/>
      <c r="H100" s="249">
        <f t="shared" si="69"/>
        <v>0</v>
      </c>
      <c r="I100" s="42"/>
      <c r="J100" s="42"/>
      <c r="K100" s="249">
        <f t="shared" si="70"/>
        <v>0</v>
      </c>
      <c r="L100" s="42"/>
      <c r="M100" s="42"/>
      <c r="N100" s="249">
        <f t="shared" si="71"/>
        <v>0</v>
      </c>
      <c r="O100" s="42"/>
      <c r="P100" s="42"/>
      <c r="Q100" s="249">
        <f t="shared" si="72"/>
        <v>0</v>
      </c>
      <c r="R100" s="42"/>
      <c r="S100" s="42"/>
      <c r="T100" s="249">
        <f t="shared" si="73"/>
        <v>0</v>
      </c>
      <c r="U100" s="42"/>
      <c r="V100" s="42"/>
      <c r="W100" s="249">
        <f t="shared" si="74"/>
        <v>0</v>
      </c>
      <c r="X100" s="42"/>
      <c r="Y100" s="42"/>
      <c r="Z100" s="249">
        <f t="shared" si="75"/>
        <v>0</v>
      </c>
      <c r="AA100" s="42"/>
      <c r="AB100" s="42"/>
      <c r="AC100" s="249">
        <f t="shared" si="76"/>
        <v>0</v>
      </c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249">
        <f t="shared" si="77"/>
        <v>0</v>
      </c>
      <c r="AP100" s="42"/>
      <c r="AQ100" s="42"/>
      <c r="AR100" s="249">
        <f t="shared" si="78"/>
        <v>0</v>
      </c>
      <c r="AS100" s="42"/>
      <c r="AT100" s="42"/>
      <c r="AU100" s="249">
        <f t="shared" si="79"/>
        <v>0</v>
      </c>
      <c r="AV100" s="253">
        <f t="shared" si="80"/>
        <v>0</v>
      </c>
      <c r="AW100" s="253">
        <f t="shared" si="81"/>
        <v>0</v>
      </c>
      <c r="AX100" s="253">
        <f t="shared" si="82"/>
        <v>0</v>
      </c>
    </row>
    <row r="101" spans="1:50" s="80" customFormat="1" ht="21.75">
      <c r="A101" s="42">
        <v>93</v>
      </c>
      <c r="B101" s="228" t="s">
        <v>315</v>
      </c>
      <c r="C101" s="42"/>
      <c r="D101" s="42"/>
      <c r="E101" s="249">
        <f t="shared" si="68"/>
        <v>0</v>
      </c>
      <c r="F101" s="42"/>
      <c r="G101" s="42"/>
      <c r="H101" s="249">
        <f t="shared" si="69"/>
        <v>0</v>
      </c>
      <c r="I101" s="42"/>
      <c r="J101" s="42"/>
      <c r="K101" s="249">
        <f t="shared" si="70"/>
        <v>0</v>
      </c>
      <c r="L101" s="42"/>
      <c r="M101" s="42"/>
      <c r="N101" s="249">
        <f t="shared" si="71"/>
        <v>0</v>
      </c>
      <c r="O101" s="42"/>
      <c r="P101" s="42"/>
      <c r="Q101" s="249">
        <f t="shared" si="72"/>
        <v>0</v>
      </c>
      <c r="R101" s="42"/>
      <c r="S101" s="42"/>
      <c r="T101" s="249">
        <f t="shared" si="73"/>
        <v>0</v>
      </c>
      <c r="U101" s="42"/>
      <c r="V101" s="42"/>
      <c r="W101" s="249">
        <f t="shared" si="74"/>
        <v>0</v>
      </c>
      <c r="X101" s="42"/>
      <c r="Y101" s="42"/>
      <c r="Z101" s="249">
        <f t="shared" si="75"/>
        <v>0</v>
      </c>
      <c r="AA101" s="42"/>
      <c r="AB101" s="42"/>
      <c r="AC101" s="249">
        <f t="shared" si="76"/>
        <v>0</v>
      </c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249">
        <f t="shared" si="77"/>
        <v>0</v>
      </c>
      <c r="AP101" s="42"/>
      <c r="AQ101" s="42"/>
      <c r="AR101" s="249">
        <f t="shared" si="78"/>
        <v>0</v>
      </c>
      <c r="AS101" s="42"/>
      <c r="AT101" s="42"/>
      <c r="AU101" s="249">
        <f t="shared" si="79"/>
        <v>0</v>
      </c>
      <c r="AV101" s="253">
        <f t="shared" si="80"/>
        <v>0</v>
      </c>
      <c r="AW101" s="253">
        <f t="shared" si="81"/>
        <v>0</v>
      </c>
      <c r="AX101" s="253">
        <f t="shared" si="82"/>
        <v>0</v>
      </c>
    </row>
    <row r="102" spans="1:50" s="80" customFormat="1" ht="21.75">
      <c r="A102" s="42">
        <v>94</v>
      </c>
      <c r="B102" s="228" t="s">
        <v>316</v>
      </c>
      <c r="C102" s="42"/>
      <c r="D102" s="42"/>
      <c r="E102" s="249">
        <f t="shared" si="68"/>
        <v>0</v>
      </c>
      <c r="F102" s="42"/>
      <c r="G102" s="42"/>
      <c r="H102" s="249">
        <f t="shared" si="69"/>
        <v>0</v>
      </c>
      <c r="I102" s="42"/>
      <c r="J102" s="42"/>
      <c r="K102" s="249">
        <f t="shared" si="70"/>
        <v>0</v>
      </c>
      <c r="L102" s="42"/>
      <c r="M102" s="42"/>
      <c r="N102" s="249">
        <f t="shared" si="71"/>
        <v>0</v>
      </c>
      <c r="O102" s="42"/>
      <c r="P102" s="42"/>
      <c r="Q102" s="249">
        <f t="shared" si="72"/>
        <v>0</v>
      </c>
      <c r="R102" s="42"/>
      <c r="S102" s="42"/>
      <c r="T102" s="249">
        <f t="shared" si="73"/>
        <v>0</v>
      </c>
      <c r="U102" s="42"/>
      <c r="V102" s="42"/>
      <c r="W102" s="249">
        <f t="shared" si="74"/>
        <v>0</v>
      </c>
      <c r="X102" s="42"/>
      <c r="Y102" s="42"/>
      <c r="Z102" s="249">
        <f t="shared" si="75"/>
        <v>0</v>
      </c>
      <c r="AA102" s="42"/>
      <c r="AB102" s="42"/>
      <c r="AC102" s="249">
        <f t="shared" si="76"/>
        <v>0</v>
      </c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249">
        <f t="shared" si="77"/>
        <v>0</v>
      </c>
      <c r="AP102" s="42"/>
      <c r="AQ102" s="42"/>
      <c r="AR102" s="249">
        <f t="shared" si="78"/>
        <v>0</v>
      </c>
      <c r="AS102" s="42"/>
      <c r="AT102" s="42"/>
      <c r="AU102" s="249">
        <f t="shared" si="79"/>
        <v>0</v>
      </c>
      <c r="AV102" s="253">
        <f t="shared" si="80"/>
        <v>0</v>
      </c>
      <c r="AW102" s="253">
        <f t="shared" si="81"/>
        <v>0</v>
      </c>
      <c r="AX102" s="253">
        <f t="shared" si="82"/>
        <v>0</v>
      </c>
    </row>
    <row r="103" spans="1:50" s="80" customFormat="1" ht="21.75">
      <c r="A103" s="42">
        <v>95</v>
      </c>
      <c r="B103" s="228" t="s">
        <v>317</v>
      </c>
      <c r="C103" s="42"/>
      <c r="D103" s="42"/>
      <c r="E103" s="249">
        <f t="shared" si="68"/>
        <v>0</v>
      </c>
      <c r="F103" s="42"/>
      <c r="G103" s="42"/>
      <c r="H103" s="249">
        <f t="shared" si="69"/>
        <v>0</v>
      </c>
      <c r="I103" s="42"/>
      <c r="J103" s="42"/>
      <c r="K103" s="249">
        <f t="shared" si="70"/>
        <v>0</v>
      </c>
      <c r="L103" s="42"/>
      <c r="M103" s="42"/>
      <c r="N103" s="249">
        <f t="shared" si="71"/>
        <v>0</v>
      </c>
      <c r="O103" s="42"/>
      <c r="P103" s="42"/>
      <c r="Q103" s="249">
        <f t="shared" si="72"/>
        <v>0</v>
      </c>
      <c r="R103" s="42"/>
      <c r="S103" s="42"/>
      <c r="T103" s="249">
        <f t="shared" si="73"/>
        <v>0</v>
      </c>
      <c r="U103" s="42"/>
      <c r="V103" s="42"/>
      <c r="W103" s="249">
        <f t="shared" si="74"/>
        <v>0</v>
      </c>
      <c r="X103" s="42"/>
      <c r="Y103" s="42"/>
      <c r="Z103" s="249">
        <f t="shared" si="75"/>
        <v>0</v>
      </c>
      <c r="AA103" s="42"/>
      <c r="AB103" s="42"/>
      <c r="AC103" s="249">
        <f t="shared" si="76"/>
        <v>0</v>
      </c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249">
        <f t="shared" si="77"/>
        <v>0</v>
      </c>
      <c r="AP103" s="42"/>
      <c r="AQ103" s="42"/>
      <c r="AR103" s="249">
        <f t="shared" si="78"/>
        <v>0</v>
      </c>
      <c r="AS103" s="42"/>
      <c r="AT103" s="42"/>
      <c r="AU103" s="249">
        <f t="shared" si="79"/>
        <v>0</v>
      </c>
      <c r="AV103" s="253">
        <f t="shared" si="80"/>
        <v>0</v>
      </c>
      <c r="AW103" s="253">
        <f t="shared" si="81"/>
        <v>0</v>
      </c>
      <c r="AX103" s="253">
        <f t="shared" si="82"/>
        <v>0</v>
      </c>
    </row>
    <row r="104" spans="1:50" s="80" customFormat="1" ht="21.75">
      <c r="A104" s="42">
        <v>96</v>
      </c>
      <c r="B104" s="228" t="s">
        <v>318</v>
      </c>
      <c r="C104" s="42"/>
      <c r="D104" s="42"/>
      <c r="E104" s="249">
        <f t="shared" si="68"/>
        <v>0</v>
      </c>
      <c r="F104" s="42"/>
      <c r="G104" s="42"/>
      <c r="H104" s="249">
        <f t="shared" si="69"/>
        <v>0</v>
      </c>
      <c r="I104" s="42"/>
      <c r="J104" s="42"/>
      <c r="K104" s="249">
        <f t="shared" si="70"/>
        <v>0</v>
      </c>
      <c r="L104" s="42"/>
      <c r="M104" s="42"/>
      <c r="N104" s="249">
        <f t="shared" si="71"/>
        <v>0</v>
      </c>
      <c r="O104" s="42"/>
      <c r="P104" s="42"/>
      <c r="Q104" s="249">
        <f t="shared" si="72"/>
        <v>0</v>
      </c>
      <c r="R104" s="42"/>
      <c r="S104" s="42"/>
      <c r="T104" s="249">
        <f t="shared" si="73"/>
        <v>0</v>
      </c>
      <c r="U104" s="42"/>
      <c r="V104" s="42"/>
      <c r="W104" s="249">
        <f t="shared" si="74"/>
        <v>0</v>
      </c>
      <c r="X104" s="42"/>
      <c r="Y104" s="42"/>
      <c r="Z104" s="249">
        <f t="shared" si="75"/>
        <v>0</v>
      </c>
      <c r="AA104" s="42"/>
      <c r="AB104" s="42"/>
      <c r="AC104" s="249">
        <f t="shared" si="76"/>
        <v>0</v>
      </c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249">
        <f t="shared" si="77"/>
        <v>0</v>
      </c>
      <c r="AP104" s="42"/>
      <c r="AQ104" s="42"/>
      <c r="AR104" s="249">
        <f t="shared" si="78"/>
        <v>0</v>
      </c>
      <c r="AS104" s="42"/>
      <c r="AT104" s="42"/>
      <c r="AU104" s="249">
        <f t="shared" si="79"/>
        <v>0</v>
      </c>
      <c r="AV104" s="253">
        <f t="shared" si="80"/>
        <v>0</v>
      </c>
      <c r="AW104" s="253">
        <f t="shared" si="81"/>
        <v>0</v>
      </c>
      <c r="AX104" s="253">
        <f t="shared" si="82"/>
        <v>0</v>
      </c>
    </row>
    <row r="105" spans="1:50" s="80" customFormat="1" ht="21.75">
      <c r="A105" s="42">
        <v>97</v>
      </c>
      <c r="B105" s="228" t="s">
        <v>319</v>
      </c>
      <c r="C105" s="42"/>
      <c r="D105" s="42"/>
      <c r="E105" s="249">
        <f t="shared" si="68"/>
        <v>0</v>
      </c>
      <c r="F105" s="42"/>
      <c r="G105" s="42"/>
      <c r="H105" s="249">
        <f t="shared" si="69"/>
        <v>0</v>
      </c>
      <c r="I105" s="42"/>
      <c r="J105" s="42"/>
      <c r="K105" s="249">
        <f t="shared" si="70"/>
        <v>0</v>
      </c>
      <c r="L105" s="42"/>
      <c r="M105" s="42"/>
      <c r="N105" s="249">
        <f t="shared" si="71"/>
        <v>0</v>
      </c>
      <c r="O105" s="42"/>
      <c r="P105" s="42"/>
      <c r="Q105" s="249">
        <f t="shared" si="72"/>
        <v>0</v>
      </c>
      <c r="R105" s="42"/>
      <c r="S105" s="42"/>
      <c r="T105" s="249">
        <f t="shared" si="73"/>
        <v>0</v>
      </c>
      <c r="U105" s="42"/>
      <c r="V105" s="42"/>
      <c r="W105" s="249">
        <f t="shared" si="74"/>
        <v>0</v>
      </c>
      <c r="X105" s="42"/>
      <c r="Y105" s="42"/>
      <c r="Z105" s="249">
        <f t="shared" si="75"/>
        <v>0</v>
      </c>
      <c r="AA105" s="42"/>
      <c r="AB105" s="42"/>
      <c r="AC105" s="249">
        <f t="shared" si="76"/>
        <v>0</v>
      </c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249">
        <f t="shared" si="77"/>
        <v>0</v>
      </c>
      <c r="AP105" s="42"/>
      <c r="AQ105" s="42"/>
      <c r="AR105" s="249">
        <f t="shared" si="78"/>
        <v>0</v>
      </c>
      <c r="AS105" s="42"/>
      <c r="AT105" s="42"/>
      <c r="AU105" s="249">
        <f t="shared" si="79"/>
        <v>0</v>
      </c>
      <c r="AV105" s="253">
        <f t="shared" si="80"/>
        <v>0</v>
      </c>
      <c r="AW105" s="253">
        <f t="shared" si="81"/>
        <v>0</v>
      </c>
      <c r="AX105" s="253">
        <f t="shared" si="82"/>
        <v>0</v>
      </c>
    </row>
    <row r="106" spans="1:50" s="80" customFormat="1" ht="21.75">
      <c r="A106" s="42">
        <v>98</v>
      </c>
      <c r="B106" s="228" t="s">
        <v>320</v>
      </c>
      <c r="C106" s="42"/>
      <c r="D106" s="42"/>
      <c r="E106" s="249">
        <f t="shared" si="68"/>
        <v>0</v>
      </c>
      <c r="F106" s="42"/>
      <c r="G106" s="42"/>
      <c r="H106" s="249">
        <f t="shared" si="69"/>
        <v>0</v>
      </c>
      <c r="I106" s="42"/>
      <c r="J106" s="42"/>
      <c r="K106" s="249">
        <f t="shared" si="70"/>
        <v>0</v>
      </c>
      <c r="L106" s="42"/>
      <c r="M106" s="42"/>
      <c r="N106" s="249">
        <f t="shared" si="71"/>
        <v>0</v>
      </c>
      <c r="O106" s="42"/>
      <c r="P106" s="42"/>
      <c r="Q106" s="249">
        <f t="shared" si="72"/>
        <v>0</v>
      </c>
      <c r="R106" s="42"/>
      <c r="S106" s="42"/>
      <c r="T106" s="249">
        <f t="shared" si="73"/>
        <v>0</v>
      </c>
      <c r="U106" s="42"/>
      <c r="V106" s="42"/>
      <c r="W106" s="249">
        <f t="shared" si="74"/>
        <v>0</v>
      </c>
      <c r="X106" s="42"/>
      <c r="Y106" s="42"/>
      <c r="Z106" s="249">
        <f t="shared" si="75"/>
        <v>0</v>
      </c>
      <c r="AA106" s="42"/>
      <c r="AB106" s="42"/>
      <c r="AC106" s="249">
        <f t="shared" si="76"/>
        <v>0</v>
      </c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249">
        <f t="shared" si="77"/>
        <v>0</v>
      </c>
      <c r="AP106" s="42"/>
      <c r="AQ106" s="42"/>
      <c r="AR106" s="249">
        <f t="shared" si="78"/>
        <v>0</v>
      </c>
      <c r="AS106" s="42"/>
      <c r="AT106" s="42"/>
      <c r="AU106" s="249">
        <f t="shared" si="79"/>
        <v>0</v>
      </c>
      <c r="AV106" s="253">
        <f t="shared" si="80"/>
        <v>0</v>
      </c>
      <c r="AW106" s="253">
        <f t="shared" si="81"/>
        <v>0</v>
      </c>
      <c r="AX106" s="253">
        <f t="shared" si="82"/>
        <v>0</v>
      </c>
    </row>
    <row r="107" spans="1:50" s="80" customFormat="1" ht="21.75">
      <c r="A107" s="42">
        <v>99</v>
      </c>
      <c r="B107" s="228" t="s">
        <v>321</v>
      </c>
      <c r="C107" s="42"/>
      <c r="D107" s="42"/>
      <c r="E107" s="249">
        <f t="shared" si="68"/>
        <v>0</v>
      </c>
      <c r="F107" s="42"/>
      <c r="G107" s="42"/>
      <c r="H107" s="249">
        <f t="shared" si="69"/>
        <v>0</v>
      </c>
      <c r="I107" s="42"/>
      <c r="J107" s="42"/>
      <c r="K107" s="249">
        <f t="shared" si="70"/>
        <v>0</v>
      </c>
      <c r="L107" s="42"/>
      <c r="M107" s="42"/>
      <c r="N107" s="249">
        <f t="shared" si="71"/>
        <v>0</v>
      </c>
      <c r="O107" s="42"/>
      <c r="P107" s="42"/>
      <c r="Q107" s="249">
        <f t="shared" si="72"/>
        <v>0</v>
      </c>
      <c r="R107" s="42"/>
      <c r="S107" s="42"/>
      <c r="T107" s="249">
        <f t="shared" si="73"/>
        <v>0</v>
      </c>
      <c r="U107" s="42"/>
      <c r="V107" s="42"/>
      <c r="W107" s="249">
        <f t="shared" si="74"/>
        <v>0</v>
      </c>
      <c r="X107" s="42"/>
      <c r="Y107" s="42"/>
      <c r="Z107" s="249">
        <f t="shared" si="75"/>
        <v>0</v>
      </c>
      <c r="AA107" s="42"/>
      <c r="AB107" s="42"/>
      <c r="AC107" s="249">
        <f t="shared" si="76"/>
        <v>0</v>
      </c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249">
        <f t="shared" si="77"/>
        <v>0</v>
      </c>
      <c r="AP107" s="42"/>
      <c r="AQ107" s="42"/>
      <c r="AR107" s="249">
        <f t="shared" si="78"/>
        <v>0</v>
      </c>
      <c r="AS107" s="42"/>
      <c r="AT107" s="42"/>
      <c r="AU107" s="249">
        <f t="shared" si="79"/>
        <v>0</v>
      </c>
      <c r="AV107" s="253">
        <f t="shared" si="80"/>
        <v>0</v>
      </c>
      <c r="AW107" s="253">
        <f t="shared" si="81"/>
        <v>0</v>
      </c>
      <c r="AX107" s="253">
        <f t="shared" si="82"/>
        <v>0</v>
      </c>
    </row>
    <row r="108" spans="1:50" s="80" customFormat="1" ht="21.75">
      <c r="A108" s="42">
        <v>100</v>
      </c>
      <c r="B108" s="228" t="s">
        <v>322</v>
      </c>
      <c r="C108" s="42"/>
      <c r="D108" s="42"/>
      <c r="E108" s="249">
        <f t="shared" si="68"/>
        <v>0</v>
      </c>
      <c r="F108" s="42"/>
      <c r="G108" s="42"/>
      <c r="H108" s="249">
        <f t="shared" si="69"/>
        <v>0</v>
      </c>
      <c r="I108" s="42"/>
      <c r="J108" s="42"/>
      <c r="K108" s="249">
        <f t="shared" si="70"/>
        <v>0</v>
      </c>
      <c r="L108" s="42"/>
      <c r="M108" s="42"/>
      <c r="N108" s="249">
        <f t="shared" si="71"/>
        <v>0</v>
      </c>
      <c r="O108" s="42"/>
      <c r="P108" s="42"/>
      <c r="Q108" s="249">
        <f t="shared" si="72"/>
        <v>0</v>
      </c>
      <c r="R108" s="42"/>
      <c r="S108" s="42"/>
      <c r="T108" s="249">
        <f t="shared" si="73"/>
        <v>0</v>
      </c>
      <c r="U108" s="42"/>
      <c r="V108" s="42"/>
      <c r="W108" s="249">
        <f t="shared" si="74"/>
        <v>0</v>
      </c>
      <c r="X108" s="42"/>
      <c r="Y108" s="42"/>
      <c r="Z108" s="249">
        <f t="shared" si="75"/>
        <v>0</v>
      </c>
      <c r="AA108" s="42"/>
      <c r="AB108" s="42"/>
      <c r="AC108" s="249">
        <f t="shared" si="76"/>
        <v>0</v>
      </c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249">
        <f t="shared" si="77"/>
        <v>0</v>
      </c>
      <c r="AP108" s="42"/>
      <c r="AQ108" s="42"/>
      <c r="AR108" s="249">
        <f t="shared" si="78"/>
        <v>0</v>
      </c>
      <c r="AS108" s="42"/>
      <c r="AT108" s="42"/>
      <c r="AU108" s="249">
        <f t="shared" si="79"/>
        <v>0</v>
      </c>
      <c r="AV108" s="253">
        <f t="shared" si="80"/>
        <v>0</v>
      </c>
      <c r="AW108" s="253">
        <f t="shared" si="81"/>
        <v>0</v>
      </c>
      <c r="AX108" s="253">
        <f t="shared" si="82"/>
        <v>0</v>
      </c>
    </row>
    <row r="109" spans="1:50" s="80" customFormat="1" ht="21.75">
      <c r="A109" s="42">
        <v>101</v>
      </c>
      <c r="B109" s="228" t="s">
        <v>323</v>
      </c>
      <c r="C109" s="42"/>
      <c r="D109" s="42"/>
      <c r="E109" s="249">
        <f t="shared" si="68"/>
        <v>0</v>
      </c>
      <c r="F109" s="42"/>
      <c r="G109" s="42"/>
      <c r="H109" s="249">
        <f t="shared" si="69"/>
        <v>0</v>
      </c>
      <c r="I109" s="42"/>
      <c r="J109" s="42"/>
      <c r="K109" s="249">
        <f t="shared" si="70"/>
        <v>0</v>
      </c>
      <c r="L109" s="42"/>
      <c r="M109" s="42"/>
      <c r="N109" s="249">
        <f t="shared" si="71"/>
        <v>0</v>
      </c>
      <c r="O109" s="42"/>
      <c r="P109" s="42"/>
      <c r="Q109" s="249">
        <f t="shared" si="72"/>
        <v>0</v>
      </c>
      <c r="R109" s="42"/>
      <c r="S109" s="42"/>
      <c r="T109" s="249">
        <f t="shared" si="73"/>
        <v>0</v>
      </c>
      <c r="U109" s="42"/>
      <c r="V109" s="42"/>
      <c r="W109" s="249">
        <f t="shared" si="74"/>
        <v>0</v>
      </c>
      <c r="X109" s="42"/>
      <c r="Y109" s="42"/>
      <c r="Z109" s="249">
        <f t="shared" si="75"/>
        <v>0</v>
      </c>
      <c r="AA109" s="42"/>
      <c r="AB109" s="42"/>
      <c r="AC109" s="249">
        <f t="shared" si="76"/>
        <v>0</v>
      </c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249">
        <f t="shared" si="77"/>
        <v>0</v>
      </c>
      <c r="AP109" s="42"/>
      <c r="AQ109" s="42"/>
      <c r="AR109" s="249">
        <f t="shared" si="78"/>
        <v>0</v>
      </c>
      <c r="AS109" s="42"/>
      <c r="AT109" s="42"/>
      <c r="AU109" s="249">
        <f t="shared" si="79"/>
        <v>0</v>
      </c>
      <c r="AV109" s="253">
        <f t="shared" si="80"/>
        <v>0</v>
      </c>
      <c r="AW109" s="253">
        <f t="shared" si="81"/>
        <v>0</v>
      </c>
      <c r="AX109" s="253">
        <f t="shared" si="82"/>
        <v>0</v>
      </c>
    </row>
    <row r="110" spans="1:50" s="80" customFormat="1" ht="21.75">
      <c r="A110" s="42">
        <v>102</v>
      </c>
      <c r="B110" s="228" t="s">
        <v>324</v>
      </c>
      <c r="C110" s="42"/>
      <c r="D110" s="42"/>
      <c r="E110" s="249">
        <f t="shared" si="68"/>
        <v>0</v>
      </c>
      <c r="F110" s="42"/>
      <c r="G110" s="42"/>
      <c r="H110" s="249">
        <f t="shared" si="69"/>
        <v>0</v>
      </c>
      <c r="I110" s="42"/>
      <c r="J110" s="42"/>
      <c r="K110" s="249">
        <f t="shared" si="70"/>
        <v>0</v>
      </c>
      <c r="L110" s="42"/>
      <c r="M110" s="42"/>
      <c r="N110" s="249">
        <f t="shared" si="71"/>
        <v>0</v>
      </c>
      <c r="O110" s="42"/>
      <c r="P110" s="42"/>
      <c r="Q110" s="249">
        <f t="shared" si="72"/>
        <v>0</v>
      </c>
      <c r="R110" s="42"/>
      <c r="S110" s="42"/>
      <c r="T110" s="249">
        <f t="shared" si="73"/>
        <v>0</v>
      </c>
      <c r="U110" s="42"/>
      <c r="V110" s="42"/>
      <c r="W110" s="249">
        <f t="shared" si="74"/>
        <v>0</v>
      </c>
      <c r="X110" s="42"/>
      <c r="Y110" s="42"/>
      <c r="Z110" s="249">
        <f t="shared" si="75"/>
        <v>0</v>
      </c>
      <c r="AA110" s="42"/>
      <c r="AB110" s="42"/>
      <c r="AC110" s="249">
        <f t="shared" si="76"/>
        <v>0</v>
      </c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249">
        <f t="shared" si="77"/>
        <v>0</v>
      </c>
      <c r="AP110" s="42"/>
      <c r="AQ110" s="42"/>
      <c r="AR110" s="249">
        <f t="shared" si="78"/>
        <v>0</v>
      </c>
      <c r="AS110" s="42"/>
      <c r="AT110" s="42"/>
      <c r="AU110" s="249">
        <f t="shared" si="79"/>
        <v>0</v>
      </c>
      <c r="AV110" s="253">
        <f t="shared" si="80"/>
        <v>0</v>
      </c>
      <c r="AW110" s="253">
        <f t="shared" si="81"/>
        <v>0</v>
      </c>
      <c r="AX110" s="253">
        <f t="shared" si="82"/>
        <v>0</v>
      </c>
    </row>
    <row r="111" spans="1:50" s="80" customFormat="1" ht="21.75">
      <c r="A111" s="42">
        <v>103</v>
      </c>
      <c r="B111" s="228" t="s">
        <v>325</v>
      </c>
      <c r="C111" s="42"/>
      <c r="D111" s="42"/>
      <c r="E111" s="249">
        <f t="shared" si="68"/>
        <v>0</v>
      </c>
      <c r="F111" s="42"/>
      <c r="G111" s="42"/>
      <c r="H111" s="249">
        <f t="shared" si="69"/>
        <v>0</v>
      </c>
      <c r="I111" s="42"/>
      <c r="J111" s="42"/>
      <c r="K111" s="249">
        <f t="shared" si="70"/>
        <v>0</v>
      </c>
      <c r="L111" s="42"/>
      <c r="M111" s="42"/>
      <c r="N111" s="249">
        <f t="shared" si="71"/>
        <v>0</v>
      </c>
      <c r="O111" s="42"/>
      <c r="P111" s="42"/>
      <c r="Q111" s="249">
        <f t="shared" si="72"/>
        <v>0</v>
      </c>
      <c r="R111" s="42"/>
      <c r="S111" s="42"/>
      <c r="T111" s="249">
        <f t="shared" si="73"/>
        <v>0</v>
      </c>
      <c r="U111" s="42"/>
      <c r="V111" s="42"/>
      <c r="W111" s="249">
        <f t="shared" si="74"/>
        <v>0</v>
      </c>
      <c r="X111" s="42"/>
      <c r="Y111" s="42"/>
      <c r="Z111" s="249">
        <f t="shared" si="75"/>
        <v>0</v>
      </c>
      <c r="AA111" s="42"/>
      <c r="AB111" s="42"/>
      <c r="AC111" s="249">
        <f t="shared" si="76"/>
        <v>0</v>
      </c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249">
        <f t="shared" si="77"/>
        <v>0</v>
      </c>
      <c r="AP111" s="42"/>
      <c r="AQ111" s="42"/>
      <c r="AR111" s="249">
        <f t="shared" si="78"/>
        <v>0</v>
      </c>
      <c r="AS111" s="42"/>
      <c r="AT111" s="42"/>
      <c r="AU111" s="249">
        <f t="shared" si="79"/>
        <v>0</v>
      </c>
      <c r="AV111" s="253">
        <f t="shared" si="80"/>
        <v>0</v>
      </c>
      <c r="AW111" s="253">
        <f t="shared" si="81"/>
        <v>0</v>
      </c>
      <c r="AX111" s="253">
        <f t="shared" si="82"/>
        <v>0</v>
      </c>
    </row>
    <row r="112" spans="1:50" s="80" customFormat="1" ht="21.75">
      <c r="A112" s="42">
        <v>104</v>
      </c>
      <c r="B112" s="228" t="s">
        <v>326</v>
      </c>
      <c r="C112" s="42"/>
      <c r="D112" s="42"/>
      <c r="E112" s="249">
        <f t="shared" si="68"/>
        <v>0</v>
      </c>
      <c r="F112" s="42"/>
      <c r="G112" s="42"/>
      <c r="H112" s="249">
        <f t="shared" si="69"/>
        <v>0</v>
      </c>
      <c r="I112" s="42"/>
      <c r="J112" s="42"/>
      <c r="K112" s="249">
        <f t="shared" si="70"/>
        <v>0</v>
      </c>
      <c r="L112" s="42"/>
      <c r="M112" s="42"/>
      <c r="N112" s="249">
        <f t="shared" si="71"/>
        <v>0</v>
      </c>
      <c r="O112" s="42"/>
      <c r="P112" s="42"/>
      <c r="Q112" s="249">
        <f t="shared" si="72"/>
        <v>0</v>
      </c>
      <c r="R112" s="42"/>
      <c r="S112" s="42"/>
      <c r="T112" s="249">
        <f t="shared" si="73"/>
        <v>0</v>
      </c>
      <c r="U112" s="42"/>
      <c r="V112" s="42"/>
      <c r="W112" s="249">
        <f t="shared" si="74"/>
        <v>0</v>
      </c>
      <c r="X112" s="42"/>
      <c r="Y112" s="42"/>
      <c r="Z112" s="249">
        <f t="shared" si="75"/>
        <v>0</v>
      </c>
      <c r="AA112" s="42"/>
      <c r="AB112" s="42"/>
      <c r="AC112" s="249">
        <f t="shared" si="76"/>
        <v>0</v>
      </c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249">
        <f t="shared" si="77"/>
        <v>0</v>
      </c>
      <c r="AP112" s="42"/>
      <c r="AQ112" s="42"/>
      <c r="AR112" s="249">
        <f t="shared" si="78"/>
        <v>0</v>
      </c>
      <c r="AS112" s="42"/>
      <c r="AT112" s="42"/>
      <c r="AU112" s="249">
        <f t="shared" si="79"/>
        <v>0</v>
      </c>
      <c r="AV112" s="253">
        <f t="shared" si="80"/>
        <v>0</v>
      </c>
      <c r="AW112" s="253">
        <f t="shared" si="81"/>
        <v>0</v>
      </c>
      <c r="AX112" s="253">
        <f t="shared" si="82"/>
        <v>0</v>
      </c>
    </row>
    <row r="113" spans="1:50" s="80" customFormat="1" ht="21.75">
      <c r="A113" s="42">
        <v>105</v>
      </c>
      <c r="B113" s="228" t="s">
        <v>327</v>
      </c>
      <c r="C113" s="42"/>
      <c r="D113" s="42"/>
      <c r="E113" s="249">
        <f t="shared" si="68"/>
        <v>0</v>
      </c>
      <c r="F113" s="42"/>
      <c r="G113" s="42"/>
      <c r="H113" s="249">
        <f t="shared" si="69"/>
        <v>0</v>
      </c>
      <c r="I113" s="42"/>
      <c r="J113" s="42"/>
      <c r="K113" s="249">
        <f t="shared" si="70"/>
        <v>0</v>
      </c>
      <c r="L113" s="42"/>
      <c r="M113" s="42"/>
      <c r="N113" s="249">
        <f t="shared" si="71"/>
        <v>0</v>
      </c>
      <c r="O113" s="42"/>
      <c r="P113" s="42"/>
      <c r="Q113" s="249">
        <f t="shared" si="72"/>
        <v>0</v>
      </c>
      <c r="R113" s="42"/>
      <c r="S113" s="42"/>
      <c r="T113" s="249">
        <f t="shared" si="73"/>
        <v>0</v>
      </c>
      <c r="U113" s="42"/>
      <c r="V113" s="42"/>
      <c r="W113" s="249">
        <f t="shared" si="74"/>
        <v>0</v>
      </c>
      <c r="X113" s="42"/>
      <c r="Y113" s="42"/>
      <c r="Z113" s="249">
        <f t="shared" si="75"/>
        <v>0</v>
      </c>
      <c r="AA113" s="42"/>
      <c r="AB113" s="42"/>
      <c r="AC113" s="249">
        <f t="shared" si="76"/>
        <v>0</v>
      </c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249">
        <f t="shared" si="77"/>
        <v>0</v>
      </c>
      <c r="AP113" s="42"/>
      <c r="AQ113" s="42"/>
      <c r="AR113" s="249">
        <f t="shared" si="78"/>
        <v>0</v>
      </c>
      <c r="AS113" s="42"/>
      <c r="AT113" s="42"/>
      <c r="AU113" s="249">
        <f t="shared" si="79"/>
        <v>0</v>
      </c>
      <c r="AV113" s="253">
        <f t="shared" si="80"/>
        <v>0</v>
      </c>
      <c r="AW113" s="253">
        <f t="shared" si="81"/>
        <v>0</v>
      </c>
      <c r="AX113" s="253">
        <f t="shared" si="82"/>
        <v>0</v>
      </c>
    </row>
    <row r="114" spans="1:50" s="80" customFormat="1" ht="21.75">
      <c r="A114" s="42">
        <v>106</v>
      </c>
      <c r="B114" s="228" t="s">
        <v>328</v>
      </c>
      <c r="C114" s="42"/>
      <c r="D114" s="42"/>
      <c r="E114" s="249">
        <f t="shared" si="68"/>
        <v>0</v>
      </c>
      <c r="F114" s="42"/>
      <c r="G114" s="42"/>
      <c r="H114" s="249">
        <f t="shared" si="69"/>
        <v>0</v>
      </c>
      <c r="I114" s="42"/>
      <c r="J114" s="42"/>
      <c r="K114" s="249">
        <f t="shared" si="70"/>
        <v>0</v>
      </c>
      <c r="L114" s="42"/>
      <c r="M114" s="42"/>
      <c r="N114" s="249">
        <f t="shared" si="71"/>
        <v>0</v>
      </c>
      <c r="O114" s="42"/>
      <c r="P114" s="42"/>
      <c r="Q114" s="249">
        <f t="shared" si="72"/>
        <v>0</v>
      </c>
      <c r="R114" s="42"/>
      <c r="S114" s="42"/>
      <c r="T114" s="249">
        <f t="shared" si="73"/>
        <v>0</v>
      </c>
      <c r="U114" s="42"/>
      <c r="V114" s="42"/>
      <c r="W114" s="249">
        <f t="shared" si="74"/>
        <v>0</v>
      </c>
      <c r="X114" s="42"/>
      <c r="Y114" s="42"/>
      <c r="Z114" s="249">
        <f t="shared" si="75"/>
        <v>0</v>
      </c>
      <c r="AA114" s="42"/>
      <c r="AB114" s="42"/>
      <c r="AC114" s="249">
        <f t="shared" si="76"/>
        <v>0</v>
      </c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249">
        <f t="shared" si="77"/>
        <v>0</v>
      </c>
      <c r="AP114" s="42"/>
      <c r="AQ114" s="42"/>
      <c r="AR114" s="249">
        <f t="shared" si="78"/>
        <v>0</v>
      </c>
      <c r="AS114" s="42"/>
      <c r="AT114" s="42"/>
      <c r="AU114" s="249">
        <f t="shared" si="79"/>
        <v>0</v>
      </c>
      <c r="AV114" s="253">
        <f t="shared" si="80"/>
        <v>0</v>
      </c>
      <c r="AW114" s="253">
        <f t="shared" si="81"/>
        <v>0</v>
      </c>
      <c r="AX114" s="253">
        <f t="shared" si="82"/>
        <v>0</v>
      </c>
    </row>
    <row r="115" spans="1:50" s="80" customFormat="1" ht="21.75">
      <c r="A115" s="249"/>
      <c r="B115" s="252"/>
      <c r="C115" s="249">
        <f>SUM(C98:C114)</f>
        <v>0</v>
      </c>
      <c r="D115" s="249">
        <f aca="true" t="shared" si="83" ref="D115:AX115">SUM(D98:D114)</f>
        <v>0</v>
      </c>
      <c r="E115" s="249">
        <f t="shared" si="83"/>
        <v>0</v>
      </c>
      <c r="F115" s="249">
        <f t="shared" si="83"/>
        <v>0</v>
      </c>
      <c r="G115" s="249">
        <f t="shared" si="83"/>
        <v>0</v>
      </c>
      <c r="H115" s="249">
        <f t="shared" si="83"/>
        <v>0</v>
      </c>
      <c r="I115" s="249">
        <f t="shared" si="83"/>
        <v>0</v>
      </c>
      <c r="J115" s="249">
        <f t="shared" si="83"/>
        <v>0</v>
      </c>
      <c r="K115" s="249">
        <f t="shared" si="83"/>
        <v>0</v>
      </c>
      <c r="L115" s="249">
        <f t="shared" si="83"/>
        <v>0</v>
      </c>
      <c r="M115" s="249">
        <f t="shared" si="83"/>
        <v>0</v>
      </c>
      <c r="N115" s="249">
        <f t="shared" si="83"/>
        <v>0</v>
      </c>
      <c r="O115" s="249">
        <f t="shared" si="83"/>
        <v>0</v>
      </c>
      <c r="P115" s="249">
        <f t="shared" si="83"/>
        <v>0</v>
      </c>
      <c r="Q115" s="249">
        <f t="shared" si="83"/>
        <v>0</v>
      </c>
      <c r="R115" s="249">
        <f t="shared" si="83"/>
        <v>0</v>
      </c>
      <c r="S115" s="249">
        <f t="shared" si="83"/>
        <v>0</v>
      </c>
      <c r="T115" s="249">
        <f t="shared" si="83"/>
        <v>0</v>
      </c>
      <c r="U115" s="249">
        <f t="shared" si="83"/>
        <v>0</v>
      </c>
      <c r="V115" s="249">
        <f t="shared" si="83"/>
        <v>0</v>
      </c>
      <c r="W115" s="249">
        <f t="shared" si="83"/>
        <v>0</v>
      </c>
      <c r="X115" s="249">
        <f t="shared" si="83"/>
        <v>0</v>
      </c>
      <c r="Y115" s="249">
        <f t="shared" si="83"/>
        <v>0</v>
      </c>
      <c r="Z115" s="249">
        <f t="shared" si="83"/>
        <v>0</v>
      </c>
      <c r="AA115" s="249">
        <f t="shared" si="83"/>
        <v>0</v>
      </c>
      <c r="AB115" s="249">
        <f t="shared" si="83"/>
        <v>0</v>
      </c>
      <c r="AC115" s="249">
        <f t="shared" si="83"/>
        <v>0</v>
      </c>
      <c r="AD115" s="249">
        <f t="shared" si="83"/>
        <v>0</v>
      </c>
      <c r="AE115" s="249">
        <f t="shared" si="83"/>
        <v>0</v>
      </c>
      <c r="AF115" s="249">
        <f t="shared" si="83"/>
        <v>0</v>
      </c>
      <c r="AG115" s="249">
        <f t="shared" si="83"/>
        <v>0</v>
      </c>
      <c r="AH115" s="249">
        <f t="shared" si="83"/>
        <v>0</v>
      </c>
      <c r="AI115" s="249">
        <f t="shared" si="83"/>
        <v>0</v>
      </c>
      <c r="AJ115" s="249">
        <f t="shared" si="83"/>
        <v>0</v>
      </c>
      <c r="AK115" s="249">
        <f t="shared" si="83"/>
        <v>0</v>
      </c>
      <c r="AL115" s="249">
        <f t="shared" si="83"/>
        <v>0</v>
      </c>
      <c r="AM115" s="249">
        <f aca="true" t="shared" si="84" ref="AM115:AU115">SUM(AM98:AM114)</f>
        <v>0</v>
      </c>
      <c r="AN115" s="249">
        <f t="shared" si="84"/>
        <v>0</v>
      </c>
      <c r="AO115" s="249">
        <f t="shared" si="84"/>
        <v>0</v>
      </c>
      <c r="AP115" s="249">
        <f t="shared" si="84"/>
        <v>0</v>
      </c>
      <c r="AQ115" s="249">
        <f t="shared" si="84"/>
        <v>0</v>
      </c>
      <c r="AR115" s="249">
        <f t="shared" si="84"/>
        <v>0</v>
      </c>
      <c r="AS115" s="249">
        <f t="shared" si="84"/>
        <v>0</v>
      </c>
      <c r="AT115" s="249">
        <f t="shared" si="84"/>
        <v>0</v>
      </c>
      <c r="AU115" s="249">
        <f t="shared" si="84"/>
        <v>0</v>
      </c>
      <c r="AV115" s="253">
        <f t="shared" si="83"/>
        <v>0</v>
      </c>
      <c r="AW115" s="253">
        <f t="shared" si="83"/>
        <v>0</v>
      </c>
      <c r="AX115" s="253">
        <f t="shared" si="83"/>
        <v>0</v>
      </c>
    </row>
    <row r="116" spans="1:50" s="80" customFormat="1" ht="21.75">
      <c r="A116" s="42">
        <v>107</v>
      </c>
      <c r="B116" s="228" t="s">
        <v>329</v>
      </c>
      <c r="C116" s="42"/>
      <c r="D116" s="42"/>
      <c r="E116" s="249">
        <f aca="true" t="shared" si="85" ref="E116:E139">SUM(C116:D116)</f>
        <v>0</v>
      </c>
      <c r="F116" s="42"/>
      <c r="G116" s="42"/>
      <c r="H116" s="249">
        <f aca="true" t="shared" si="86" ref="H116:H139">SUM(F116:G116)</f>
        <v>0</v>
      </c>
      <c r="I116" s="42"/>
      <c r="J116" s="42"/>
      <c r="K116" s="249">
        <f aca="true" t="shared" si="87" ref="K116:K139">SUM(I116:J116)</f>
        <v>0</v>
      </c>
      <c r="L116" s="42"/>
      <c r="M116" s="42"/>
      <c r="N116" s="249">
        <f aca="true" t="shared" si="88" ref="N116:N139">SUM(L116:M116)</f>
        <v>0</v>
      </c>
      <c r="O116" s="42"/>
      <c r="P116" s="42"/>
      <c r="Q116" s="249">
        <f aca="true" t="shared" si="89" ref="Q116:Q139">SUM(O116:P116)</f>
        <v>0</v>
      </c>
      <c r="R116" s="42"/>
      <c r="S116" s="42"/>
      <c r="T116" s="249">
        <f aca="true" t="shared" si="90" ref="T116:T139">SUM(R116:S116)</f>
        <v>0</v>
      </c>
      <c r="U116" s="42"/>
      <c r="V116" s="42"/>
      <c r="W116" s="249">
        <f aca="true" t="shared" si="91" ref="W116:W139">SUM(U116:V116)</f>
        <v>0</v>
      </c>
      <c r="X116" s="42"/>
      <c r="Y116" s="42"/>
      <c r="Z116" s="249">
        <f aca="true" t="shared" si="92" ref="Z116:Z139">SUM(X116:Y116)</f>
        <v>0</v>
      </c>
      <c r="AA116" s="42"/>
      <c r="AB116" s="42"/>
      <c r="AC116" s="249">
        <f aca="true" t="shared" si="93" ref="AC116:AC139">SUM(AA116:AB116)</f>
        <v>0</v>
      </c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249">
        <f aca="true" t="shared" si="94" ref="AO116:AO139">SUM(AM116:AN116)</f>
        <v>0</v>
      </c>
      <c r="AP116" s="42"/>
      <c r="AQ116" s="42"/>
      <c r="AR116" s="249">
        <f aca="true" t="shared" si="95" ref="AR116:AR139">SUM(AP116:AQ116)</f>
        <v>0</v>
      </c>
      <c r="AS116" s="42"/>
      <c r="AT116" s="42"/>
      <c r="AU116" s="249">
        <f aca="true" t="shared" si="96" ref="AU116:AU139">SUM(AS116:AT116)</f>
        <v>0</v>
      </c>
      <c r="AV116" s="253">
        <f aca="true" t="shared" si="97" ref="AV116:AV139">+C116+F116+I116+L116+O116+R116+U116+X116+AA116+AM116+AP116+AS116</f>
        <v>0</v>
      </c>
      <c r="AW116" s="253">
        <f aca="true" t="shared" si="98" ref="AW116:AW139">+D116+G116+J116+M116+P116+S116+V116+Y116+AB116+AN116+AQ116+AT116</f>
        <v>0</v>
      </c>
      <c r="AX116" s="253">
        <f aca="true" t="shared" si="99" ref="AX116:AX139">SUM(AV116:AW116)</f>
        <v>0</v>
      </c>
    </row>
    <row r="117" spans="1:50" s="80" customFormat="1" ht="21.75">
      <c r="A117" s="42">
        <v>108</v>
      </c>
      <c r="B117" s="228" t="s">
        <v>330</v>
      </c>
      <c r="C117" s="42"/>
      <c r="D117" s="42"/>
      <c r="E117" s="249">
        <f t="shared" si="85"/>
        <v>0</v>
      </c>
      <c r="F117" s="42"/>
      <c r="G117" s="42"/>
      <c r="H117" s="249">
        <f t="shared" si="86"/>
        <v>0</v>
      </c>
      <c r="I117" s="42"/>
      <c r="J117" s="42"/>
      <c r="K117" s="249">
        <f t="shared" si="87"/>
        <v>0</v>
      </c>
      <c r="L117" s="42"/>
      <c r="M117" s="42"/>
      <c r="N117" s="249">
        <f t="shared" si="88"/>
        <v>0</v>
      </c>
      <c r="O117" s="42"/>
      <c r="P117" s="42"/>
      <c r="Q117" s="249">
        <f t="shared" si="89"/>
        <v>0</v>
      </c>
      <c r="R117" s="42"/>
      <c r="S117" s="42"/>
      <c r="T117" s="249">
        <f t="shared" si="90"/>
        <v>0</v>
      </c>
      <c r="U117" s="42"/>
      <c r="V117" s="42"/>
      <c r="W117" s="249">
        <f t="shared" si="91"/>
        <v>0</v>
      </c>
      <c r="X117" s="42"/>
      <c r="Y117" s="42"/>
      <c r="Z117" s="249">
        <f t="shared" si="92"/>
        <v>0</v>
      </c>
      <c r="AA117" s="42"/>
      <c r="AB117" s="42"/>
      <c r="AC117" s="249">
        <f t="shared" si="93"/>
        <v>0</v>
      </c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249">
        <f t="shared" si="94"/>
        <v>0</v>
      </c>
      <c r="AP117" s="42"/>
      <c r="AQ117" s="42"/>
      <c r="AR117" s="249">
        <f t="shared" si="95"/>
        <v>0</v>
      </c>
      <c r="AS117" s="42"/>
      <c r="AT117" s="42"/>
      <c r="AU117" s="249">
        <f t="shared" si="96"/>
        <v>0</v>
      </c>
      <c r="AV117" s="253">
        <f t="shared" si="97"/>
        <v>0</v>
      </c>
      <c r="AW117" s="253">
        <f t="shared" si="98"/>
        <v>0</v>
      </c>
      <c r="AX117" s="253">
        <f t="shared" si="99"/>
        <v>0</v>
      </c>
    </row>
    <row r="118" spans="1:50" s="80" customFormat="1" ht="21.75">
      <c r="A118" s="42">
        <v>109</v>
      </c>
      <c r="B118" s="228" t="s">
        <v>331</v>
      </c>
      <c r="C118" s="42"/>
      <c r="D118" s="42"/>
      <c r="E118" s="249">
        <f t="shared" si="85"/>
        <v>0</v>
      </c>
      <c r="F118" s="42"/>
      <c r="G118" s="42"/>
      <c r="H118" s="249">
        <f t="shared" si="86"/>
        <v>0</v>
      </c>
      <c r="I118" s="42"/>
      <c r="J118" s="42"/>
      <c r="K118" s="249">
        <f t="shared" si="87"/>
        <v>0</v>
      </c>
      <c r="L118" s="42"/>
      <c r="M118" s="42"/>
      <c r="N118" s="249">
        <f t="shared" si="88"/>
        <v>0</v>
      </c>
      <c r="O118" s="42"/>
      <c r="P118" s="42"/>
      <c r="Q118" s="249">
        <f t="shared" si="89"/>
        <v>0</v>
      </c>
      <c r="R118" s="42"/>
      <c r="S118" s="42"/>
      <c r="T118" s="249">
        <f t="shared" si="90"/>
        <v>0</v>
      </c>
      <c r="U118" s="42"/>
      <c r="V118" s="42"/>
      <c r="W118" s="249">
        <f t="shared" si="91"/>
        <v>0</v>
      </c>
      <c r="X118" s="42"/>
      <c r="Y118" s="42"/>
      <c r="Z118" s="249">
        <f t="shared" si="92"/>
        <v>0</v>
      </c>
      <c r="AA118" s="42"/>
      <c r="AB118" s="42"/>
      <c r="AC118" s="249">
        <f t="shared" si="93"/>
        <v>0</v>
      </c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249">
        <f t="shared" si="94"/>
        <v>0</v>
      </c>
      <c r="AP118" s="42"/>
      <c r="AQ118" s="42"/>
      <c r="AR118" s="249">
        <f t="shared" si="95"/>
        <v>0</v>
      </c>
      <c r="AS118" s="42"/>
      <c r="AT118" s="42"/>
      <c r="AU118" s="249">
        <f t="shared" si="96"/>
        <v>0</v>
      </c>
      <c r="AV118" s="253">
        <f t="shared" si="97"/>
        <v>0</v>
      </c>
      <c r="AW118" s="253">
        <f t="shared" si="98"/>
        <v>0</v>
      </c>
      <c r="AX118" s="253">
        <f t="shared" si="99"/>
        <v>0</v>
      </c>
    </row>
    <row r="119" spans="1:50" s="80" customFormat="1" ht="21.75">
      <c r="A119" s="42">
        <v>110</v>
      </c>
      <c r="B119" s="228" t="s">
        <v>332</v>
      </c>
      <c r="C119" s="42"/>
      <c r="D119" s="42"/>
      <c r="E119" s="249">
        <f t="shared" si="85"/>
        <v>0</v>
      </c>
      <c r="F119" s="42"/>
      <c r="G119" s="42"/>
      <c r="H119" s="249">
        <f t="shared" si="86"/>
        <v>0</v>
      </c>
      <c r="I119" s="42"/>
      <c r="J119" s="42"/>
      <c r="K119" s="249">
        <f t="shared" si="87"/>
        <v>0</v>
      </c>
      <c r="L119" s="42"/>
      <c r="M119" s="42"/>
      <c r="N119" s="249">
        <f t="shared" si="88"/>
        <v>0</v>
      </c>
      <c r="O119" s="42"/>
      <c r="P119" s="42"/>
      <c r="Q119" s="249">
        <f t="shared" si="89"/>
        <v>0</v>
      </c>
      <c r="R119" s="42"/>
      <c r="S119" s="42"/>
      <c r="T119" s="249">
        <f t="shared" si="90"/>
        <v>0</v>
      </c>
      <c r="U119" s="42"/>
      <c r="V119" s="42"/>
      <c r="W119" s="249">
        <f t="shared" si="91"/>
        <v>0</v>
      </c>
      <c r="X119" s="42"/>
      <c r="Y119" s="42"/>
      <c r="Z119" s="249">
        <f t="shared" si="92"/>
        <v>0</v>
      </c>
      <c r="AA119" s="42"/>
      <c r="AB119" s="42"/>
      <c r="AC119" s="249">
        <f t="shared" si="93"/>
        <v>0</v>
      </c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249">
        <f t="shared" si="94"/>
        <v>0</v>
      </c>
      <c r="AP119" s="42"/>
      <c r="AQ119" s="42"/>
      <c r="AR119" s="249">
        <f t="shared" si="95"/>
        <v>0</v>
      </c>
      <c r="AS119" s="42"/>
      <c r="AT119" s="42"/>
      <c r="AU119" s="249">
        <f t="shared" si="96"/>
        <v>0</v>
      </c>
      <c r="AV119" s="253">
        <f t="shared" si="97"/>
        <v>0</v>
      </c>
      <c r="AW119" s="253">
        <f t="shared" si="98"/>
        <v>0</v>
      </c>
      <c r="AX119" s="253">
        <f t="shared" si="99"/>
        <v>0</v>
      </c>
    </row>
    <row r="120" spans="1:50" s="80" customFormat="1" ht="21.75">
      <c r="A120" s="42">
        <v>111</v>
      </c>
      <c r="B120" s="228" t="s">
        <v>333</v>
      </c>
      <c r="C120" s="42"/>
      <c r="D120" s="42"/>
      <c r="E120" s="249">
        <f t="shared" si="85"/>
        <v>0</v>
      </c>
      <c r="F120" s="42"/>
      <c r="G120" s="42"/>
      <c r="H120" s="249">
        <f t="shared" si="86"/>
        <v>0</v>
      </c>
      <c r="I120" s="42"/>
      <c r="J120" s="42"/>
      <c r="K120" s="249">
        <f t="shared" si="87"/>
        <v>0</v>
      </c>
      <c r="L120" s="42"/>
      <c r="M120" s="42"/>
      <c r="N120" s="249">
        <f t="shared" si="88"/>
        <v>0</v>
      </c>
      <c r="O120" s="42"/>
      <c r="P120" s="42"/>
      <c r="Q120" s="249">
        <f t="shared" si="89"/>
        <v>0</v>
      </c>
      <c r="R120" s="42"/>
      <c r="S120" s="42"/>
      <c r="T120" s="249">
        <f t="shared" si="90"/>
        <v>0</v>
      </c>
      <c r="U120" s="42"/>
      <c r="V120" s="42"/>
      <c r="W120" s="249">
        <f t="shared" si="91"/>
        <v>0</v>
      </c>
      <c r="X120" s="42"/>
      <c r="Y120" s="42"/>
      <c r="Z120" s="249">
        <f t="shared" si="92"/>
        <v>0</v>
      </c>
      <c r="AA120" s="42"/>
      <c r="AB120" s="42"/>
      <c r="AC120" s="249">
        <f t="shared" si="93"/>
        <v>0</v>
      </c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249">
        <f t="shared" si="94"/>
        <v>0</v>
      </c>
      <c r="AP120" s="42"/>
      <c r="AQ120" s="42"/>
      <c r="AR120" s="249">
        <f t="shared" si="95"/>
        <v>0</v>
      </c>
      <c r="AS120" s="42"/>
      <c r="AT120" s="42"/>
      <c r="AU120" s="249">
        <f t="shared" si="96"/>
        <v>0</v>
      </c>
      <c r="AV120" s="253">
        <f t="shared" si="97"/>
        <v>0</v>
      </c>
      <c r="AW120" s="253">
        <f t="shared" si="98"/>
        <v>0</v>
      </c>
      <c r="AX120" s="253">
        <f t="shared" si="99"/>
        <v>0</v>
      </c>
    </row>
    <row r="121" spans="1:50" s="80" customFormat="1" ht="21.75">
      <c r="A121" s="42">
        <v>112</v>
      </c>
      <c r="B121" s="228" t="s">
        <v>334</v>
      </c>
      <c r="C121" s="42"/>
      <c r="D121" s="42"/>
      <c r="E121" s="249">
        <f t="shared" si="85"/>
        <v>0</v>
      </c>
      <c r="F121" s="42"/>
      <c r="G121" s="42"/>
      <c r="H121" s="249">
        <f t="shared" si="86"/>
        <v>0</v>
      </c>
      <c r="I121" s="42"/>
      <c r="J121" s="42"/>
      <c r="K121" s="249">
        <f t="shared" si="87"/>
        <v>0</v>
      </c>
      <c r="L121" s="42"/>
      <c r="M121" s="42"/>
      <c r="N121" s="249">
        <f t="shared" si="88"/>
        <v>0</v>
      </c>
      <c r="O121" s="42"/>
      <c r="P121" s="42"/>
      <c r="Q121" s="249">
        <f t="shared" si="89"/>
        <v>0</v>
      </c>
      <c r="R121" s="42"/>
      <c r="S121" s="42"/>
      <c r="T121" s="249">
        <f t="shared" si="90"/>
        <v>0</v>
      </c>
      <c r="U121" s="42"/>
      <c r="V121" s="42"/>
      <c r="W121" s="249">
        <f t="shared" si="91"/>
        <v>0</v>
      </c>
      <c r="X121" s="42"/>
      <c r="Y121" s="42"/>
      <c r="Z121" s="249">
        <f t="shared" si="92"/>
        <v>0</v>
      </c>
      <c r="AA121" s="42"/>
      <c r="AB121" s="42"/>
      <c r="AC121" s="249">
        <f t="shared" si="93"/>
        <v>0</v>
      </c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249">
        <f t="shared" si="94"/>
        <v>0</v>
      </c>
      <c r="AP121" s="42"/>
      <c r="AQ121" s="42"/>
      <c r="AR121" s="249">
        <f t="shared" si="95"/>
        <v>0</v>
      </c>
      <c r="AS121" s="42"/>
      <c r="AT121" s="42"/>
      <c r="AU121" s="249">
        <f t="shared" si="96"/>
        <v>0</v>
      </c>
      <c r="AV121" s="253">
        <f t="shared" si="97"/>
        <v>0</v>
      </c>
      <c r="AW121" s="253">
        <f t="shared" si="98"/>
        <v>0</v>
      </c>
      <c r="AX121" s="253">
        <f t="shared" si="99"/>
        <v>0</v>
      </c>
    </row>
    <row r="122" spans="1:50" s="80" customFormat="1" ht="21.75">
      <c r="A122" s="42">
        <v>113</v>
      </c>
      <c r="B122" s="228" t="s">
        <v>335</v>
      </c>
      <c r="C122" s="42"/>
      <c r="D122" s="42"/>
      <c r="E122" s="249">
        <f t="shared" si="85"/>
        <v>0</v>
      </c>
      <c r="F122" s="42"/>
      <c r="G122" s="42"/>
      <c r="H122" s="249">
        <f t="shared" si="86"/>
        <v>0</v>
      </c>
      <c r="I122" s="42"/>
      <c r="J122" s="42"/>
      <c r="K122" s="249">
        <f t="shared" si="87"/>
        <v>0</v>
      </c>
      <c r="L122" s="42"/>
      <c r="M122" s="42"/>
      <c r="N122" s="249">
        <f t="shared" si="88"/>
        <v>0</v>
      </c>
      <c r="O122" s="42"/>
      <c r="P122" s="42"/>
      <c r="Q122" s="249">
        <f t="shared" si="89"/>
        <v>0</v>
      </c>
      <c r="R122" s="42"/>
      <c r="S122" s="42"/>
      <c r="T122" s="249">
        <f t="shared" si="90"/>
        <v>0</v>
      </c>
      <c r="U122" s="42"/>
      <c r="V122" s="42"/>
      <c r="W122" s="249">
        <f t="shared" si="91"/>
        <v>0</v>
      </c>
      <c r="X122" s="42"/>
      <c r="Y122" s="42"/>
      <c r="Z122" s="249">
        <f t="shared" si="92"/>
        <v>0</v>
      </c>
      <c r="AA122" s="42"/>
      <c r="AB122" s="42"/>
      <c r="AC122" s="249">
        <f t="shared" si="93"/>
        <v>0</v>
      </c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249">
        <f t="shared" si="94"/>
        <v>0</v>
      </c>
      <c r="AP122" s="42"/>
      <c r="AQ122" s="42"/>
      <c r="AR122" s="249">
        <f t="shared" si="95"/>
        <v>0</v>
      </c>
      <c r="AS122" s="42"/>
      <c r="AT122" s="42"/>
      <c r="AU122" s="249">
        <f t="shared" si="96"/>
        <v>0</v>
      </c>
      <c r="AV122" s="253">
        <f t="shared" si="97"/>
        <v>0</v>
      </c>
      <c r="AW122" s="253">
        <f t="shared" si="98"/>
        <v>0</v>
      </c>
      <c r="AX122" s="253">
        <f t="shared" si="99"/>
        <v>0</v>
      </c>
    </row>
    <row r="123" spans="1:50" s="80" customFormat="1" ht="21.75">
      <c r="A123" s="42">
        <v>114</v>
      </c>
      <c r="B123" s="228" t="s">
        <v>336</v>
      </c>
      <c r="C123" s="42"/>
      <c r="D123" s="42"/>
      <c r="E123" s="249">
        <f t="shared" si="85"/>
        <v>0</v>
      </c>
      <c r="F123" s="42"/>
      <c r="G123" s="42"/>
      <c r="H123" s="249">
        <f t="shared" si="86"/>
        <v>0</v>
      </c>
      <c r="I123" s="42"/>
      <c r="J123" s="42"/>
      <c r="K123" s="249">
        <f t="shared" si="87"/>
        <v>0</v>
      </c>
      <c r="L123" s="42"/>
      <c r="M123" s="42"/>
      <c r="N123" s="249">
        <f t="shared" si="88"/>
        <v>0</v>
      </c>
      <c r="O123" s="42"/>
      <c r="P123" s="42"/>
      <c r="Q123" s="249">
        <f t="shared" si="89"/>
        <v>0</v>
      </c>
      <c r="R123" s="42"/>
      <c r="S123" s="42"/>
      <c r="T123" s="249">
        <f t="shared" si="90"/>
        <v>0</v>
      </c>
      <c r="U123" s="42"/>
      <c r="V123" s="42"/>
      <c r="W123" s="249">
        <f t="shared" si="91"/>
        <v>0</v>
      </c>
      <c r="X123" s="42"/>
      <c r="Y123" s="42"/>
      <c r="Z123" s="249">
        <f t="shared" si="92"/>
        <v>0</v>
      </c>
      <c r="AA123" s="42"/>
      <c r="AB123" s="42"/>
      <c r="AC123" s="249">
        <f t="shared" si="93"/>
        <v>0</v>
      </c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249">
        <f t="shared" si="94"/>
        <v>0</v>
      </c>
      <c r="AP123" s="42"/>
      <c r="AQ123" s="42"/>
      <c r="AR123" s="249">
        <f t="shared" si="95"/>
        <v>0</v>
      </c>
      <c r="AS123" s="42"/>
      <c r="AT123" s="42"/>
      <c r="AU123" s="249">
        <f t="shared" si="96"/>
        <v>0</v>
      </c>
      <c r="AV123" s="253">
        <f t="shared" si="97"/>
        <v>0</v>
      </c>
      <c r="AW123" s="253">
        <f t="shared" si="98"/>
        <v>0</v>
      </c>
      <c r="AX123" s="253">
        <f t="shared" si="99"/>
        <v>0</v>
      </c>
    </row>
    <row r="124" spans="1:50" s="80" customFormat="1" ht="21.75">
      <c r="A124" s="42">
        <v>115</v>
      </c>
      <c r="B124" s="228" t="s">
        <v>337</v>
      </c>
      <c r="C124" s="42"/>
      <c r="D124" s="42"/>
      <c r="E124" s="249">
        <f t="shared" si="85"/>
        <v>0</v>
      </c>
      <c r="F124" s="42"/>
      <c r="G124" s="42"/>
      <c r="H124" s="249">
        <f t="shared" si="86"/>
        <v>0</v>
      </c>
      <c r="I124" s="42"/>
      <c r="J124" s="42"/>
      <c r="K124" s="249">
        <f t="shared" si="87"/>
        <v>0</v>
      </c>
      <c r="L124" s="42"/>
      <c r="M124" s="42"/>
      <c r="N124" s="249">
        <f t="shared" si="88"/>
        <v>0</v>
      </c>
      <c r="O124" s="42"/>
      <c r="P124" s="42"/>
      <c r="Q124" s="249">
        <f t="shared" si="89"/>
        <v>0</v>
      </c>
      <c r="R124" s="42"/>
      <c r="S124" s="42"/>
      <c r="T124" s="249">
        <f t="shared" si="90"/>
        <v>0</v>
      </c>
      <c r="U124" s="42"/>
      <c r="V124" s="42"/>
      <c r="W124" s="249">
        <f t="shared" si="91"/>
        <v>0</v>
      </c>
      <c r="X124" s="42"/>
      <c r="Y124" s="42"/>
      <c r="Z124" s="249">
        <f t="shared" si="92"/>
        <v>0</v>
      </c>
      <c r="AA124" s="42"/>
      <c r="AB124" s="42"/>
      <c r="AC124" s="249">
        <f t="shared" si="93"/>
        <v>0</v>
      </c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249">
        <f t="shared" si="94"/>
        <v>0</v>
      </c>
      <c r="AP124" s="42"/>
      <c r="AQ124" s="42"/>
      <c r="AR124" s="249">
        <f t="shared" si="95"/>
        <v>0</v>
      </c>
      <c r="AS124" s="42"/>
      <c r="AT124" s="42"/>
      <c r="AU124" s="249">
        <f t="shared" si="96"/>
        <v>0</v>
      </c>
      <c r="AV124" s="253">
        <f t="shared" si="97"/>
        <v>0</v>
      </c>
      <c r="AW124" s="253">
        <f t="shared" si="98"/>
        <v>0</v>
      </c>
      <c r="AX124" s="253">
        <f t="shared" si="99"/>
        <v>0</v>
      </c>
    </row>
    <row r="125" spans="1:50" s="80" customFormat="1" ht="21.75">
      <c r="A125" s="42">
        <v>116</v>
      </c>
      <c r="B125" s="228" t="s">
        <v>338</v>
      </c>
      <c r="C125" s="42"/>
      <c r="D125" s="42"/>
      <c r="E125" s="249">
        <f t="shared" si="85"/>
        <v>0</v>
      </c>
      <c r="F125" s="42"/>
      <c r="G125" s="42"/>
      <c r="H125" s="249">
        <f t="shared" si="86"/>
        <v>0</v>
      </c>
      <c r="I125" s="42"/>
      <c r="J125" s="42"/>
      <c r="K125" s="249">
        <f t="shared" si="87"/>
        <v>0</v>
      </c>
      <c r="L125" s="42"/>
      <c r="M125" s="42"/>
      <c r="N125" s="249">
        <f t="shared" si="88"/>
        <v>0</v>
      </c>
      <c r="O125" s="42"/>
      <c r="P125" s="42"/>
      <c r="Q125" s="249">
        <f t="shared" si="89"/>
        <v>0</v>
      </c>
      <c r="R125" s="42"/>
      <c r="S125" s="42"/>
      <c r="T125" s="249">
        <f t="shared" si="90"/>
        <v>0</v>
      </c>
      <c r="U125" s="42"/>
      <c r="V125" s="42"/>
      <c r="W125" s="249">
        <f t="shared" si="91"/>
        <v>0</v>
      </c>
      <c r="X125" s="42"/>
      <c r="Y125" s="42"/>
      <c r="Z125" s="249">
        <f t="shared" si="92"/>
        <v>0</v>
      </c>
      <c r="AA125" s="42"/>
      <c r="AB125" s="42"/>
      <c r="AC125" s="249">
        <f t="shared" si="93"/>
        <v>0</v>
      </c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249">
        <f t="shared" si="94"/>
        <v>0</v>
      </c>
      <c r="AP125" s="42"/>
      <c r="AQ125" s="42"/>
      <c r="AR125" s="249">
        <f t="shared" si="95"/>
        <v>0</v>
      </c>
      <c r="AS125" s="42"/>
      <c r="AT125" s="42"/>
      <c r="AU125" s="249">
        <f t="shared" si="96"/>
        <v>0</v>
      </c>
      <c r="AV125" s="253">
        <f t="shared" si="97"/>
        <v>0</v>
      </c>
      <c r="AW125" s="253">
        <f t="shared" si="98"/>
        <v>0</v>
      </c>
      <c r="AX125" s="253">
        <f t="shared" si="99"/>
        <v>0</v>
      </c>
    </row>
    <row r="126" spans="1:50" s="80" customFormat="1" ht="21.75">
      <c r="A126" s="42">
        <v>117</v>
      </c>
      <c r="B126" s="228" t="s">
        <v>339</v>
      </c>
      <c r="C126" s="42"/>
      <c r="D126" s="42"/>
      <c r="E126" s="249">
        <f t="shared" si="85"/>
        <v>0</v>
      </c>
      <c r="F126" s="42"/>
      <c r="G126" s="42"/>
      <c r="H126" s="249">
        <f t="shared" si="86"/>
        <v>0</v>
      </c>
      <c r="I126" s="42"/>
      <c r="J126" s="42"/>
      <c r="K126" s="249">
        <f t="shared" si="87"/>
        <v>0</v>
      </c>
      <c r="L126" s="42"/>
      <c r="M126" s="42"/>
      <c r="N126" s="249">
        <f t="shared" si="88"/>
        <v>0</v>
      </c>
      <c r="O126" s="42"/>
      <c r="P126" s="42"/>
      <c r="Q126" s="249">
        <f t="shared" si="89"/>
        <v>0</v>
      </c>
      <c r="R126" s="42"/>
      <c r="S126" s="42"/>
      <c r="T126" s="249">
        <f t="shared" si="90"/>
        <v>0</v>
      </c>
      <c r="U126" s="42"/>
      <c r="V126" s="42"/>
      <c r="W126" s="249">
        <f t="shared" si="91"/>
        <v>0</v>
      </c>
      <c r="X126" s="42"/>
      <c r="Y126" s="42"/>
      <c r="Z126" s="249">
        <f t="shared" si="92"/>
        <v>0</v>
      </c>
      <c r="AA126" s="42"/>
      <c r="AB126" s="42"/>
      <c r="AC126" s="249">
        <f t="shared" si="93"/>
        <v>0</v>
      </c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249">
        <f t="shared" si="94"/>
        <v>0</v>
      </c>
      <c r="AP126" s="42"/>
      <c r="AQ126" s="42"/>
      <c r="AR126" s="249">
        <f t="shared" si="95"/>
        <v>0</v>
      </c>
      <c r="AS126" s="42"/>
      <c r="AT126" s="42"/>
      <c r="AU126" s="249">
        <f t="shared" si="96"/>
        <v>0</v>
      </c>
      <c r="AV126" s="253">
        <f t="shared" si="97"/>
        <v>0</v>
      </c>
      <c r="AW126" s="253">
        <f t="shared" si="98"/>
        <v>0</v>
      </c>
      <c r="AX126" s="253">
        <f t="shared" si="99"/>
        <v>0</v>
      </c>
    </row>
    <row r="127" spans="1:50" s="80" customFormat="1" ht="21.75">
      <c r="A127" s="42">
        <v>118</v>
      </c>
      <c r="B127" s="228" t="s">
        <v>340</v>
      </c>
      <c r="C127" s="42"/>
      <c r="D127" s="42"/>
      <c r="E127" s="249">
        <f t="shared" si="85"/>
        <v>0</v>
      </c>
      <c r="F127" s="42"/>
      <c r="G127" s="42"/>
      <c r="H127" s="249">
        <f t="shared" si="86"/>
        <v>0</v>
      </c>
      <c r="I127" s="42"/>
      <c r="J127" s="42"/>
      <c r="K127" s="249">
        <f t="shared" si="87"/>
        <v>0</v>
      </c>
      <c r="L127" s="42"/>
      <c r="M127" s="42"/>
      <c r="N127" s="249">
        <f t="shared" si="88"/>
        <v>0</v>
      </c>
      <c r="O127" s="42"/>
      <c r="P127" s="42"/>
      <c r="Q127" s="249">
        <f t="shared" si="89"/>
        <v>0</v>
      </c>
      <c r="R127" s="42"/>
      <c r="S127" s="42"/>
      <c r="T127" s="249">
        <f t="shared" si="90"/>
        <v>0</v>
      </c>
      <c r="U127" s="42"/>
      <c r="V127" s="42"/>
      <c r="W127" s="249">
        <f t="shared" si="91"/>
        <v>0</v>
      </c>
      <c r="X127" s="42"/>
      <c r="Y127" s="42"/>
      <c r="Z127" s="249">
        <f t="shared" si="92"/>
        <v>0</v>
      </c>
      <c r="AA127" s="42"/>
      <c r="AB127" s="42"/>
      <c r="AC127" s="249">
        <f t="shared" si="93"/>
        <v>0</v>
      </c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249">
        <f t="shared" si="94"/>
        <v>0</v>
      </c>
      <c r="AP127" s="42"/>
      <c r="AQ127" s="42"/>
      <c r="AR127" s="249">
        <f t="shared" si="95"/>
        <v>0</v>
      </c>
      <c r="AS127" s="42"/>
      <c r="AT127" s="42"/>
      <c r="AU127" s="249">
        <f t="shared" si="96"/>
        <v>0</v>
      </c>
      <c r="AV127" s="253">
        <f t="shared" si="97"/>
        <v>0</v>
      </c>
      <c r="AW127" s="253">
        <f t="shared" si="98"/>
        <v>0</v>
      </c>
      <c r="AX127" s="253">
        <f t="shared" si="99"/>
        <v>0</v>
      </c>
    </row>
    <row r="128" spans="1:50" s="80" customFormat="1" ht="21.75">
      <c r="A128" s="42">
        <v>119</v>
      </c>
      <c r="B128" s="228" t="s">
        <v>341</v>
      </c>
      <c r="C128" s="42"/>
      <c r="D128" s="42"/>
      <c r="E128" s="249">
        <f t="shared" si="85"/>
        <v>0</v>
      </c>
      <c r="F128" s="42"/>
      <c r="G128" s="42"/>
      <c r="H128" s="249">
        <f t="shared" si="86"/>
        <v>0</v>
      </c>
      <c r="I128" s="42"/>
      <c r="J128" s="42"/>
      <c r="K128" s="249">
        <f t="shared" si="87"/>
        <v>0</v>
      </c>
      <c r="L128" s="42"/>
      <c r="M128" s="42"/>
      <c r="N128" s="249">
        <f t="shared" si="88"/>
        <v>0</v>
      </c>
      <c r="O128" s="42"/>
      <c r="P128" s="42"/>
      <c r="Q128" s="249">
        <f t="shared" si="89"/>
        <v>0</v>
      </c>
      <c r="R128" s="42"/>
      <c r="S128" s="42"/>
      <c r="T128" s="249">
        <f t="shared" si="90"/>
        <v>0</v>
      </c>
      <c r="U128" s="42"/>
      <c r="V128" s="42"/>
      <c r="W128" s="249">
        <f t="shared" si="91"/>
        <v>0</v>
      </c>
      <c r="X128" s="42"/>
      <c r="Y128" s="42"/>
      <c r="Z128" s="249">
        <f t="shared" si="92"/>
        <v>0</v>
      </c>
      <c r="AA128" s="42"/>
      <c r="AB128" s="42"/>
      <c r="AC128" s="249">
        <f t="shared" si="93"/>
        <v>0</v>
      </c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249">
        <f t="shared" si="94"/>
        <v>0</v>
      </c>
      <c r="AP128" s="42"/>
      <c r="AQ128" s="42"/>
      <c r="AR128" s="249">
        <f t="shared" si="95"/>
        <v>0</v>
      </c>
      <c r="AS128" s="42"/>
      <c r="AT128" s="42"/>
      <c r="AU128" s="249">
        <f t="shared" si="96"/>
        <v>0</v>
      </c>
      <c r="AV128" s="253">
        <f t="shared" si="97"/>
        <v>0</v>
      </c>
      <c r="AW128" s="253">
        <f t="shared" si="98"/>
        <v>0</v>
      </c>
      <c r="AX128" s="253">
        <f t="shared" si="99"/>
        <v>0</v>
      </c>
    </row>
    <row r="129" spans="1:50" s="80" customFormat="1" ht="21.75">
      <c r="A129" s="42">
        <v>120</v>
      </c>
      <c r="B129" s="228" t="s">
        <v>342</v>
      </c>
      <c r="C129" s="42"/>
      <c r="D129" s="42"/>
      <c r="E129" s="249">
        <f t="shared" si="85"/>
        <v>0</v>
      </c>
      <c r="F129" s="42"/>
      <c r="G129" s="42"/>
      <c r="H129" s="249">
        <f t="shared" si="86"/>
        <v>0</v>
      </c>
      <c r="I129" s="42"/>
      <c r="J129" s="42"/>
      <c r="K129" s="249">
        <f t="shared" si="87"/>
        <v>0</v>
      </c>
      <c r="L129" s="42"/>
      <c r="M129" s="42"/>
      <c r="N129" s="249">
        <f t="shared" si="88"/>
        <v>0</v>
      </c>
      <c r="O129" s="42"/>
      <c r="P129" s="42"/>
      <c r="Q129" s="249">
        <f t="shared" si="89"/>
        <v>0</v>
      </c>
      <c r="R129" s="42"/>
      <c r="S129" s="42"/>
      <c r="T129" s="249">
        <f t="shared" si="90"/>
        <v>0</v>
      </c>
      <c r="U129" s="42"/>
      <c r="V129" s="42"/>
      <c r="W129" s="249">
        <f t="shared" si="91"/>
        <v>0</v>
      </c>
      <c r="X129" s="42"/>
      <c r="Y129" s="42"/>
      <c r="Z129" s="249">
        <f t="shared" si="92"/>
        <v>0</v>
      </c>
      <c r="AA129" s="42"/>
      <c r="AB129" s="42"/>
      <c r="AC129" s="249">
        <f t="shared" si="93"/>
        <v>0</v>
      </c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249">
        <f t="shared" si="94"/>
        <v>0</v>
      </c>
      <c r="AP129" s="42"/>
      <c r="AQ129" s="42"/>
      <c r="AR129" s="249">
        <f t="shared" si="95"/>
        <v>0</v>
      </c>
      <c r="AS129" s="42"/>
      <c r="AT129" s="42"/>
      <c r="AU129" s="249">
        <f t="shared" si="96"/>
        <v>0</v>
      </c>
      <c r="AV129" s="253">
        <f t="shared" si="97"/>
        <v>0</v>
      </c>
      <c r="AW129" s="253">
        <f t="shared" si="98"/>
        <v>0</v>
      </c>
      <c r="AX129" s="253">
        <f t="shared" si="99"/>
        <v>0</v>
      </c>
    </row>
    <row r="130" spans="1:50" s="80" customFormat="1" ht="21.75">
      <c r="A130" s="42">
        <v>121</v>
      </c>
      <c r="B130" s="228" t="s">
        <v>343</v>
      </c>
      <c r="C130" s="42"/>
      <c r="D130" s="42"/>
      <c r="E130" s="249">
        <f t="shared" si="85"/>
        <v>0</v>
      </c>
      <c r="F130" s="42"/>
      <c r="G130" s="42"/>
      <c r="H130" s="249">
        <f t="shared" si="86"/>
        <v>0</v>
      </c>
      <c r="I130" s="42"/>
      <c r="J130" s="42"/>
      <c r="K130" s="249">
        <f t="shared" si="87"/>
        <v>0</v>
      </c>
      <c r="L130" s="42"/>
      <c r="M130" s="42"/>
      <c r="N130" s="249">
        <f t="shared" si="88"/>
        <v>0</v>
      </c>
      <c r="O130" s="42"/>
      <c r="P130" s="42"/>
      <c r="Q130" s="249">
        <f t="shared" si="89"/>
        <v>0</v>
      </c>
      <c r="R130" s="42"/>
      <c r="S130" s="42"/>
      <c r="T130" s="249">
        <f t="shared" si="90"/>
        <v>0</v>
      </c>
      <c r="U130" s="42"/>
      <c r="V130" s="42"/>
      <c r="W130" s="249">
        <f t="shared" si="91"/>
        <v>0</v>
      </c>
      <c r="X130" s="42"/>
      <c r="Y130" s="42"/>
      <c r="Z130" s="249">
        <f t="shared" si="92"/>
        <v>0</v>
      </c>
      <c r="AA130" s="42"/>
      <c r="AB130" s="42"/>
      <c r="AC130" s="249">
        <f t="shared" si="93"/>
        <v>0</v>
      </c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249">
        <f t="shared" si="94"/>
        <v>0</v>
      </c>
      <c r="AP130" s="42"/>
      <c r="AQ130" s="42"/>
      <c r="AR130" s="249">
        <f t="shared" si="95"/>
        <v>0</v>
      </c>
      <c r="AS130" s="42"/>
      <c r="AT130" s="42"/>
      <c r="AU130" s="249">
        <f t="shared" si="96"/>
        <v>0</v>
      </c>
      <c r="AV130" s="253">
        <f t="shared" si="97"/>
        <v>0</v>
      </c>
      <c r="AW130" s="253">
        <f t="shared" si="98"/>
        <v>0</v>
      </c>
      <c r="AX130" s="253">
        <f t="shared" si="99"/>
        <v>0</v>
      </c>
    </row>
    <row r="131" spans="1:50" s="80" customFormat="1" ht="21.75">
      <c r="A131" s="42">
        <v>122</v>
      </c>
      <c r="B131" s="228" t="s">
        <v>344</v>
      </c>
      <c r="C131" s="42"/>
      <c r="D131" s="42"/>
      <c r="E131" s="249">
        <f t="shared" si="85"/>
        <v>0</v>
      </c>
      <c r="F131" s="42"/>
      <c r="G131" s="42"/>
      <c r="H131" s="249">
        <f t="shared" si="86"/>
        <v>0</v>
      </c>
      <c r="I131" s="42"/>
      <c r="J131" s="42"/>
      <c r="K131" s="249">
        <f t="shared" si="87"/>
        <v>0</v>
      </c>
      <c r="L131" s="42"/>
      <c r="M131" s="42"/>
      <c r="N131" s="249">
        <f t="shared" si="88"/>
        <v>0</v>
      </c>
      <c r="O131" s="42"/>
      <c r="P131" s="42"/>
      <c r="Q131" s="249">
        <f t="shared" si="89"/>
        <v>0</v>
      </c>
      <c r="R131" s="42"/>
      <c r="S131" s="42"/>
      <c r="T131" s="249">
        <f t="shared" si="90"/>
        <v>0</v>
      </c>
      <c r="U131" s="42"/>
      <c r="V131" s="42"/>
      <c r="W131" s="249">
        <f t="shared" si="91"/>
        <v>0</v>
      </c>
      <c r="X131" s="42"/>
      <c r="Y131" s="42"/>
      <c r="Z131" s="249">
        <f t="shared" si="92"/>
        <v>0</v>
      </c>
      <c r="AA131" s="42"/>
      <c r="AB131" s="42"/>
      <c r="AC131" s="249">
        <f t="shared" si="93"/>
        <v>0</v>
      </c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249">
        <f t="shared" si="94"/>
        <v>0</v>
      </c>
      <c r="AP131" s="42"/>
      <c r="AQ131" s="42"/>
      <c r="AR131" s="249">
        <f t="shared" si="95"/>
        <v>0</v>
      </c>
      <c r="AS131" s="42"/>
      <c r="AT131" s="42"/>
      <c r="AU131" s="249">
        <f t="shared" si="96"/>
        <v>0</v>
      </c>
      <c r="AV131" s="253">
        <f t="shared" si="97"/>
        <v>0</v>
      </c>
      <c r="AW131" s="253">
        <f t="shared" si="98"/>
        <v>0</v>
      </c>
      <c r="AX131" s="253">
        <f t="shared" si="99"/>
        <v>0</v>
      </c>
    </row>
    <row r="132" spans="1:50" s="80" customFormat="1" ht="21.75">
      <c r="A132" s="42">
        <v>123</v>
      </c>
      <c r="B132" s="228" t="s">
        <v>345</v>
      </c>
      <c r="C132" s="42"/>
      <c r="D132" s="42"/>
      <c r="E132" s="249">
        <f t="shared" si="85"/>
        <v>0</v>
      </c>
      <c r="F132" s="42"/>
      <c r="G132" s="42"/>
      <c r="H132" s="249">
        <f t="shared" si="86"/>
        <v>0</v>
      </c>
      <c r="I132" s="42"/>
      <c r="J132" s="42"/>
      <c r="K132" s="249">
        <f t="shared" si="87"/>
        <v>0</v>
      </c>
      <c r="L132" s="42"/>
      <c r="M132" s="42"/>
      <c r="N132" s="249">
        <f t="shared" si="88"/>
        <v>0</v>
      </c>
      <c r="O132" s="42"/>
      <c r="P132" s="42"/>
      <c r="Q132" s="249">
        <f t="shared" si="89"/>
        <v>0</v>
      </c>
      <c r="R132" s="42"/>
      <c r="S132" s="42"/>
      <c r="T132" s="249">
        <f t="shared" si="90"/>
        <v>0</v>
      </c>
      <c r="U132" s="42"/>
      <c r="V132" s="42"/>
      <c r="W132" s="249">
        <f t="shared" si="91"/>
        <v>0</v>
      </c>
      <c r="X132" s="42"/>
      <c r="Y132" s="42"/>
      <c r="Z132" s="249">
        <f t="shared" si="92"/>
        <v>0</v>
      </c>
      <c r="AA132" s="42"/>
      <c r="AB132" s="42"/>
      <c r="AC132" s="249">
        <f t="shared" si="93"/>
        <v>0</v>
      </c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249">
        <f t="shared" si="94"/>
        <v>0</v>
      </c>
      <c r="AP132" s="42"/>
      <c r="AQ132" s="42"/>
      <c r="AR132" s="249">
        <f t="shared" si="95"/>
        <v>0</v>
      </c>
      <c r="AS132" s="42"/>
      <c r="AT132" s="42"/>
      <c r="AU132" s="249">
        <f t="shared" si="96"/>
        <v>0</v>
      </c>
      <c r="AV132" s="253">
        <f t="shared" si="97"/>
        <v>0</v>
      </c>
      <c r="AW132" s="253">
        <f t="shared" si="98"/>
        <v>0</v>
      </c>
      <c r="AX132" s="253">
        <f t="shared" si="99"/>
        <v>0</v>
      </c>
    </row>
    <row r="133" spans="1:50" s="80" customFormat="1" ht="21.75">
      <c r="A133" s="42">
        <v>124</v>
      </c>
      <c r="B133" s="228" t="s">
        <v>346</v>
      </c>
      <c r="C133" s="42"/>
      <c r="D133" s="42"/>
      <c r="E133" s="249">
        <f t="shared" si="85"/>
        <v>0</v>
      </c>
      <c r="F133" s="42"/>
      <c r="G133" s="42"/>
      <c r="H133" s="249">
        <f t="shared" si="86"/>
        <v>0</v>
      </c>
      <c r="I133" s="42"/>
      <c r="J133" s="42"/>
      <c r="K133" s="249">
        <f t="shared" si="87"/>
        <v>0</v>
      </c>
      <c r="L133" s="42"/>
      <c r="M133" s="42"/>
      <c r="N133" s="249">
        <f t="shared" si="88"/>
        <v>0</v>
      </c>
      <c r="O133" s="42"/>
      <c r="P133" s="42"/>
      <c r="Q133" s="249">
        <f t="shared" si="89"/>
        <v>0</v>
      </c>
      <c r="R133" s="42"/>
      <c r="S133" s="42"/>
      <c r="T133" s="249">
        <f t="shared" si="90"/>
        <v>0</v>
      </c>
      <c r="U133" s="42"/>
      <c r="V133" s="42"/>
      <c r="W133" s="249">
        <f t="shared" si="91"/>
        <v>0</v>
      </c>
      <c r="X133" s="42"/>
      <c r="Y133" s="42"/>
      <c r="Z133" s="249">
        <f t="shared" si="92"/>
        <v>0</v>
      </c>
      <c r="AA133" s="42"/>
      <c r="AB133" s="42"/>
      <c r="AC133" s="249">
        <f t="shared" si="93"/>
        <v>0</v>
      </c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249">
        <f t="shared" si="94"/>
        <v>0</v>
      </c>
      <c r="AP133" s="42"/>
      <c r="AQ133" s="42"/>
      <c r="AR133" s="249">
        <f t="shared" si="95"/>
        <v>0</v>
      </c>
      <c r="AS133" s="42"/>
      <c r="AT133" s="42"/>
      <c r="AU133" s="249">
        <f t="shared" si="96"/>
        <v>0</v>
      </c>
      <c r="AV133" s="253">
        <f t="shared" si="97"/>
        <v>0</v>
      </c>
      <c r="AW133" s="253">
        <f t="shared" si="98"/>
        <v>0</v>
      </c>
      <c r="AX133" s="253">
        <f t="shared" si="99"/>
        <v>0</v>
      </c>
    </row>
    <row r="134" spans="1:50" s="80" customFormat="1" ht="21.75">
      <c r="A134" s="42">
        <v>125</v>
      </c>
      <c r="B134" s="228" t="s">
        <v>347</v>
      </c>
      <c r="C134" s="42"/>
      <c r="D134" s="42"/>
      <c r="E134" s="249">
        <f t="shared" si="85"/>
        <v>0</v>
      </c>
      <c r="F134" s="42"/>
      <c r="G134" s="42"/>
      <c r="H134" s="249">
        <f t="shared" si="86"/>
        <v>0</v>
      </c>
      <c r="I134" s="42"/>
      <c r="J134" s="42"/>
      <c r="K134" s="249">
        <f t="shared" si="87"/>
        <v>0</v>
      </c>
      <c r="L134" s="42"/>
      <c r="M134" s="42"/>
      <c r="N134" s="249">
        <f t="shared" si="88"/>
        <v>0</v>
      </c>
      <c r="O134" s="42"/>
      <c r="P134" s="42"/>
      <c r="Q134" s="249">
        <f t="shared" si="89"/>
        <v>0</v>
      </c>
      <c r="R134" s="42"/>
      <c r="S134" s="42"/>
      <c r="T134" s="249">
        <f t="shared" si="90"/>
        <v>0</v>
      </c>
      <c r="U134" s="42"/>
      <c r="V134" s="42"/>
      <c r="W134" s="249">
        <f t="shared" si="91"/>
        <v>0</v>
      </c>
      <c r="X134" s="42"/>
      <c r="Y134" s="42"/>
      <c r="Z134" s="249">
        <f t="shared" si="92"/>
        <v>0</v>
      </c>
      <c r="AA134" s="42"/>
      <c r="AB134" s="42"/>
      <c r="AC134" s="249">
        <f t="shared" si="93"/>
        <v>0</v>
      </c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249">
        <f t="shared" si="94"/>
        <v>0</v>
      </c>
      <c r="AP134" s="42"/>
      <c r="AQ134" s="42"/>
      <c r="AR134" s="249">
        <f t="shared" si="95"/>
        <v>0</v>
      </c>
      <c r="AS134" s="42"/>
      <c r="AT134" s="42"/>
      <c r="AU134" s="249">
        <f t="shared" si="96"/>
        <v>0</v>
      </c>
      <c r="AV134" s="253">
        <f t="shared" si="97"/>
        <v>0</v>
      </c>
      <c r="AW134" s="253">
        <f t="shared" si="98"/>
        <v>0</v>
      </c>
      <c r="AX134" s="253">
        <f t="shared" si="99"/>
        <v>0</v>
      </c>
    </row>
    <row r="135" spans="1:50" s="80" customFormat="1" ht="21.75">
      <c r="A135" s="42">
        <v>126</v>
      </c>
      <c r="B135" s="228" t="s">
        <v>348</v>
      </c>
      <c r="C135" s="42"/>
      <c r="D135" s="42"/>
      <c r="E135" s="249">
        <f t="shared" si="85"/>
        <v>0</v>
      </c>
      <c r="F135" s="42"/>
      <c r="G135" s="42"/>
      <c r="H135" s="249">
        <f t="shared" si="86"/>
        <v>0</v>
      </c>
      <c r="I135" s="42"/>
      <c r="J135" s="42"/>
      <c r="K135" s="249">
        <f t="shared" si="87"/>
        <v>0</v>
      </c>
      <c r="L135" s="42"/>
      <c r="M135" s="42"/>
      <c r="N135" s="249">
        <f t="shared" si="88"/>
        <v>0</v>
      </c>
      <c r="O135" s="42"/>
      <c r="P135" s="42"/>
      <c r="Q135" s="249">
        <f t="shared" si="89"/>
        <v>0</v>
      </c>
      <c r="R135" s="42"/>
      <c r="S135" s="42"/>
      <c r="T135" s="249">
        <f t="shared" si="90"/>
        <v>0</v>
      </c>
      <c r="U135" s="42"/>
      <c r="V135" s="42"/>
      <c r="W135" s="249">
        <f t="shared" si="91"/>
        <v>0</v>
      </c>
      <c r="X135" s="42"/>
      <c r="Y135" s="42"/>
      <c r="Z135" s="249">
        <f t="shared" si="92"/>
        <v>0</v>
      </c>
      <c r="AA135" s="42"/>
      <c r="AB135" s="42"/>
      <c r="AC135" s="249">
        <f t="shared" si="93"/>
        <v>0</v>
      </c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249">
        <f t="shared" si="94"/>
        <v>0</v>
      </c>
      <c r="AP135" s="42"/>
      <c r="AQ135" s="42"/>
      <c r="AR135" s="249">
        <f t="shared" si="95"/>
        <v>0</v>
      </c>
      <c r="AS135" s="42"/>
      <c r="AT135" s="42"/>
      <c r="AU135" s="249">
        <f t="shared" si="96"/>
        <v>0</v>
      </c>
      <c r="AV135" s="253">
        <f t="shared" si="97"/>
        <v>0</v>
      </c>
      <c r="AW135" s="253">
        <f t="shared" si="98"/>
        <v>0</v>
      </c>
      <c r="AX135" s="253">
        <f t="shared" si="99"/>
        <v>0</v>
      </c>
    </row>
    <row r="136" spans="1:50" s="80" customFormat="1" ht="21.75">
      <c r="A136" s="42">
        <v>127</v>
      </c>
      <c r="B136" s="228" t="s">
        <v>349</v>
      </c>
      <c r="C136" s="42"/>
      <c r="D136" s="42"/>
      <c r="E136" s="249">
        <f t="shared" si="85"/>
        <v>0</v>
      </c>
      <c r="F136" s="42"/>
      <c r="G136" s="42"/>
      <c r="H136" s="249">
        <f t="shared" si="86"/>
        <v>0</v>
      </c>
      <c r="I136" s="42"/>
      <c r="J136" s="42"/>
      <c r="K136" s="249">
        <f t="shared" si="87"/>
        <v>0</v>
      </c>
      <c r="L136" s="42"/>
      <c r="M136" s="42"/>
      <c r="N136" s="249">
        <f t="shared" si="88"/>
        <v>0</v>
      </c>
      <c r="O136" s="42"/>
      <c r="P136" s="42"/>
      <c r="Q136" s="249">
        <f t="shared" si="89"/>
        <v>0</v>
      </c>
      <c r="R136" s="42"/>
      <c r="S136" s="42"/>
      <c r="T136" s="249">
        <f t="shared" si="90"/>
        <v>0</v>
      </c>
      <c r="U136" s="42"/>
      <c r="V136" s="42"/>
      <c r="W136" s="249">
        <f t="shared" si="91"/>
        <v>0</v>
      </c>
      <c r="X136" s="42"/>
      <c r="Y136" s="42"/>
      <c r="Z136" s="249">
        <f t="shared" si="92"/>
        <v>0</v>
      </c>
      <c r="AA136" s="42"/>
      <c r="AB136" s="42"/>
      <c r="AC136" s="249">
        <f t="shared" si="93"/>
        <v>0</v>
      </c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249">
        <f t="shared" si="94"/>
        <v>0</v>
      </c>
      <c r="AP136" s="42"/>
      <c r="AQ136" s="42"/>
      <c r="AR136" s="249">
        <f t="shared" si="95"/>
        <v>0</v>
      </c>
      <c r="AS136" s="42"/>
      <c r="AT136" s="42"/>
      <c r="AU136" s="249">
        <f t="shared" si="96"/>
        <v>0</v>
      </c>
      <c r="AV136" s="253">
        <f t="shared" si="97"/>
        <v>0</v>
      </c>
      <c r="AW136" s="253">
        <f t="shared" si="98"/>
        <v>0</v>
      </c>
      <c r="AX136" s="253">
        <f t="shared" si="99"/>
        <v>0</v>
      </c>
    </row>
    <row r="137" spans="1:50" s="80" customFormat="1" ht="21.75">
      <c r="A137" s="42">
        <v>128</v>
      </c>
      <c r="B137" s="228" t="s">
        <v>350</v>
      </c>
      <c r="C137" s="42"/>
      <c r="D137" s="42"/>
      <c r="E137" s="249">
        <f t="shared" si="85"/>
        <v>0</v>
      </c>
      <c r="F137" s="42"/>
      <c r="G137" s="42"/>
      <c r="H137" s="249">
        <f t="shared" si="86"/>
        <v>0</v>
      </c>
      <c r="I137" s="42"/>
      <c r="J137" s="42"/>
      <c r="K137" s="249">
        <f t="shared" si="87"/>
        <v>0</v>
      </c>
      <c r="L137" s="42"/>
      <c r="M137" s="42"/>
      <c r="N137" s="249">
        <f t="shared" si="88"/>
        <v>0</v>
      </c>
      <c r="O137" s="42"/>
      <c r="P137" s="42"/>
      <c r="Q137" s="249">
        <f t="shared" si="89"/>
        <v>0</v>
      </c>
      <c r="R137" s="42"/>
      <c r="S137" s="42"/>
      <c r="T137" s="249">
        <f t="shared" si="90"/>
        <v>0</v>
      </c>
      <c r="U137" s="42"/>
      <c r="V137" s="42"/>
      <c r="W137" s="249">
        <f t="shared" si="91"/>
        <v>0</v>
      </c>
      <c r="X137" s="42"/>
      <c r="Y137" s="42"/>
      <c r="Z137" s="249">
        <f t="shared" si="92"/>
        <v>0</v>
      </c>
      <c r="AA137" s="42"/>
      <c r="AB137" s="42"/>
      <c r="AC137" s="249">
        <f t="shared" si="93"/>
        <v>0</v>
      </c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249">
        <f t="shared" si="94"/>
        <v>0</v>
      </c>
      <c r="AP137" s="42"/>
      <c r="AQ137" s="42"/>
      <c r="AR137" s="249">
        <f t="shared" si="95"/>
        <v>0</v>
      </c>
      <c r="AS137" s="42"/>
      <c r="AT137" s="42"/>
      <c r="AU137" s="249">
        <f t="shared" si="96"/>
        <v>0</v>
      </c>
      <c r="AV137" s="253">
        <f t="shared" si="97"/>
        <v>0</v>
      </c>
      <c r="AW137" s="253">
        <f t="shared" si="98"/>
        <v>0</v>
      </c>
      <c r="AX137" s="253">
        <f t="shared" si="99"/>
        <v>0</v>
      </c>
    </row>
    <row r="138" spans="1:50" s="80" customFormat="1" ht="21.75">
      <c r="A138" s="42">
        <v>129</v>
      </c>
      <c r="B138" s="228" t="s">
        <v>351</v>
      </c>
      <c r="C138" s="42"/>
      <c r="D138" s="42"/>
      <c r="E138" s="249">
        <f t="shared" si="85"/>
        <v>0</v>
      </c>
      <c r="F138" s="42"/>
      <c r="G138" s="42"/>
      <c r="H138" s="249">
        <f t="shared" si="86"/>
        <v>0</v>
      </c>
      <c r="I138" s="42"/>
      <c r="J138" s="42"/>
      <c r="K138" s="249">
        <f t="shared" si="87"/>
        <v>0</v>
      </c>
      <c r="L138" s="42"/>
      <c r="M138" s="42"/>
      <c r="N138" s="249">
        <f t="shared" si="88"/>
        <v>0</v>
      </c>
      <c r="O138" s="42"/>
      <c r="P138" s="42"/>
      <c r="Q138" s="249">
        <f t="shared" si="89"/>
        <v>0</v>
      </c>
      <c r="R138" s="42"/>
      <c r="S138" s="42"/>
      <c r="T138" s="249">
        <f t="shared" si="90"/>
        <v>0</v>
      </c>
      <c r="U138" s="42"/>
      <c r="V138" s="42"/>
      <c r="W138" s="249">
        <f t="shared" si="91"/>
        <v>0</v>
      </c>
      <c r="X138" s="42"/>
      <c r="Y138" s="42"/>
      <c r="Z138" s="249">
        <f t="shared" si="92"/>
        <v>0</v>
      </c>
      <c r="AA138" s="42"/>
      <c r="AB138" s="42"/>
      <c r="AC138" s="249">
        <f t="shared" si="93"/>
        <v>0</v>
      </c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249">
        <f t="shared" si="94"/>
        <v>0</v>
      </c>
      <c r="AP138" s="42"/>
      <c r="AQ138" s="42"/>
      <c r="AR138" s="249">
        <f t="shared" si="95"/>
        <v>0</v>
      </c>
      <c r="AS138" s="42"/>
      <c r="AT138" s="42"/>
      <c r="AU138" s="249">
        <f t="shared" si="96"/>
        <v>0</v>
      </c>
      <c r="AV138" s="253">
        <f t="shared" si="97"/>
        <v>0</v>
      </c>
      <c r="AW138" s="253">
        <f t="shared" si="98"/>
        <v>0</v>
      </c>
      <c r="AX138" s="253">
        <f t="shared" si="99"/>
        <v>0</v>
      </c>
    </row>
    <row r="139" spans="1:50" s="80" customFormat="1" ht="21.75">
      <c r="A139" s="42">
        <v>130</v>
      </c>
      <c r="B139" s="228" t="s">
        <v>352</v>
      </c>
      <c r="C139" s="42"/>
      <c r="D139" s="42"/>
      <c r="E139" s="249">
        <f t="shared" si="85"/>
        <v>0</v>
      </c>
      <c r="F139" s="42"/>
      <c r="G139" s="42"/>
      <c r="H139" s="249">
        <f t="shared" si="86"/>
        <v>0</v>
      </c>
      <c r="I139" s="42"/>
      <c r="J139" s="42"/>
      <c r="K139" s="249">
        <f t="shared" si="87"/>
        <v>0</v>
      </c>
      <c r="L139" s="42"/>
      <c r="M139" s="42"/>
      <c r="N139" s="249">
        <f t="shared" si="88"/>
        <v>0</v>
      </c>
      <c r="O139" s="42"/>
      <c r="P139" s="42"/>
      <c r="Q139" s="249">
        <f t="shared" si="89"/>
        <v>0</v>
      </c>
      <c r="R139" s="42"/>
      <c r="S139" s="42"/>
      <c r="T139" s="249">
        <f t="shared" si="90"/>
        <v>0</v>
      </c>
      <c r="U139" s="42"/>
      <c r="V139" s="42"/>
      <c r="W139" s="249">
        <f t="shared" si="91"/>
        <v>0</v>
      </c>
      <c r="X139" s="42"/>
      <c r="Y139" s="42"/>
      <c r="Z139" s="249">
        <f t="shared" si="92"/>
        <v>0</v>
      </c>
      <c r="AA139" s="42"/>
      <c r="AB139" s="42"/>
      <c r="AC139" s="249">
        <f t="shared" si="93"/>
        <v>0</v>
      </c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249">
        <f t="shared" si="94"/>
        <v>0</v>
      </c>
      <c r="AP139" s="42"/>
      <c r="AQ139" s="42"/>
      <c r="AR139" s="249">
        <f t="shared" si="95"/>
        <v>0</v>
      </c>
      <c r="AS139" s="42"/>
      <c r="AT139" s="42"/>
      <c r="AU139" s="249">
        <f t="shared" si="96"/>
        <v>0</v>
      </c>
      <c r="AV139" s="253">
        <f t="shared" si="97"/>
        <v>0</v>
      </c>
      <c r="AW139" s="253">
        <f t="shared" si="98"/>
        <v>0</v>
      </c>
      <c r="AX139" s="253">
        <f t="shared" si="99"/>
        <v>0</v>
      </c>
    </row>
    <row r="140" spans="1:50" s="80" customFormat="1" ht="21.75">
      <c r="A140" s="249"/>
      <c r="B140" s="252"/>
      <c r="C140" s="249">
        <f>SUM(C116:C139)</f>
        <v>0</v>
      </c>
      <c r="D140" s="249">
        <f aca="true" t="shared" si="100" ref="D140:AX140">SUM(D116:D139)</f>
        <v>0</v>
      </c>
      <c r="E140" s="249">
        <f t="shared" si="100"/>
        <v>0</v>
      </c>
      <c r="F140" s="249">
        <f t="shared" si="100"/>
        <v>0</v>
      </c>
      <c r="G140" s="249">
        <f t="shared" si="100"/>
        <v>0</v>
      </c>
      <c r="H140" s="249">
        <f t="shared" si="100"/>
        <v>0</v>
      </c>
      <c r="I140" s="249">
        <f t="shared" si="100"/>
        <v>0</v>
      </c>
      <c r="J140" s="249">
        <f t="shared" si="100"/>
        <v>0</v>
      </c>
      <c r="K140" s="249">
        <f t="shared" si="100"/>
        <v>0</v>
      </c>
      <c r="L140" s="249">
        <f t="shared" si="100"/>
        <v>0</v>
      </c>
      <c r="M140" s="249">
        <f t="shared" si="100"/>
        <v>0</v>
      </c>
      <c r="N140" s="249">
        <f t="shared" si="100"/>
        <v>0</v>
      </c>
      <c r="O140" s="249">
        <f t="shared" si="100"/>
        <v>0</v>
      </c>
      <c r="P140" s="249">
        <f t="shared" si="100"/>
        <v>0</v>
      </c>
      <c r="Q140" s="249">
        <f t="shared" si="100"/>
        <v>0</v>
      </c>
      <c r="R140" s="249">
        <f t="shared" si="100"/>
        <v>0</v>
      </c>
      <c r="S140" s="249">
        <f t="shared" si="100"/>
        <v>0</v>
      </c>
      <c r="T140" s="249">
        <f t="shared" si="100"/>
        <v>0</v>
      </c>
      <c r="U140" s="249">
        <f t="shared" si="100"/>
        <v>0</v>
      </c>
      <c r="V140" s="249">
        <f t="shared" si="100"/>
        <v>0</v>
      </c>
      <c r="W140" s="249">
        <f t="shared" si="100"/>
        <v>0</v>
      </c>
      <c r="X140" s="249">
        <f t="shared" si="100"/>
        <v>0</v>
      </c>
      <c r="Y140" s="249">
        <f t="shared" si="100"/>
        <v>0</v>
      </c>
      <c r="Z140" s="249">
        <f t="shared" si="100"/>
        <v>0</v>
      </c>
      <c r="AA140" s="249">
        <f t="shared" si="100"/>
        <v>0</v>
      </c>
      <c r="AB140" s="249">
        <f t="shared" si="100"/>
        <v>0</v>
      </c>
      <c r="AC140" s="249">
        <f t="shared" si="100"/>
        <v>0</v>
      </c>
      <c r="AD140" s="249">
        <f t="shared" si="100"/>
        <v>0</v>
      </c>
      <c r="AE140" s="249">
        <f t="shared" si="100"/>
        <v>0</v>
      </c>
      <c r="AF140" s="249">
        <f t="shared" si="100"/>
        <v>0</v>
      </c>
      <c r="AG140" s="249">
        <f t="shared" si="100"/>
        <v>0</v>
      </c>
      <c r="AH140" s="249">
        <f t="shared" si="100"/>
        <v>0</v>
      </c>
      <c r="AI140" s="249">
        <f t="shared" si="100"/>
        <v>0</v>
      </c>
      <c r="AJ140" s="249">
        <f t="shared" si="100"/>
        <v>0</v>
      </c>
      <c r="AK140" s="249">
        <f t="shared" si="100"/>
        <v>0</v>
      </c>
      <c r="AL140" s="249">
        <f t="shared" si="100"/>
        <v>0</v>
      </c>
      <c r="AM140" s="249">
        <f aca="true" t="shared" si="101" ref="AM140:AU140">SUM(AM116:AM139)</f>
        <v>0</v>
      </c>
      <c r="AN140" s="249">
        <f t="shared" si="101"/>
        <v>0</v>
      </c>
      <c r="AO140" s="249">
        <f t="shared" si="101"/>
        <v>0</v>
      </c>
      <c r="AP140" s="249">
        <f t="shared" si="101"/>
        <v>0</v>
      </c>
      <c r="AQ140" s="249">
        <f t="shared" si="101"/>
        <v>0</v>
      </c>
      <c r="AR140" s="249">
        <f t="shared" si="101"/>
        <v>0</v>
      </c>
      <c r="AS140" s="249">
        <f t="shared" si="101"/>
        <v>0</v>
      </c>
      <c r="AT140" s="249">
        <f t="shared" si="101"/>
        <v>0</v>
      </c>
      <c r="AU140" s="249">
        <f t="shared" si="101"/>
        <v>0</v>
      </c>
      <c r="AV140" s="253">
        <f t="shared" si="100"/>
        <v>0</v>
      </c>
      <c r="AW140" s="253">
        <f t="shared" si="100"/>
        <v>0</v>
      </c>
      <c r="AX140" s="253">
        <f t="shared" si="100"/>
        <v>0</v>
      </c>
    </row>
    <row r="141" spans="1:50" s="80" customFormat="1" ht="21.75">
      <c r="A141" s="42">
        <v>131</v>
      </c>
      <c r="B141" s="228" t="s">
        <v>353</v>
      </c>
      <c r="C141" s="42"/>
      <c r="D141" s="42"/>
      <c r="E141" s="249">
        <f aca="true" t="shared" si="102" ref="E141:E158">SUM(C141:D141)</f>
        <v>0</v>
      </c>
      <c r="F141" s="42"/>
      <c r="G141" s="42"/>
      <c r="H141" s="249">
        <f aca="true" t="shared" si="103" ref="H141:H158">SUM(F141:G141)</f>
        <v>0</v>
      </c>
      <c r="I141" s="42"/>
      <c r="J141" s="42"/>
      <c r="K141" s="249">
        <f aca="true" t="shared" si="104" ref="K141:K158">SUM(I141:J141)</f>
        <v>0</v>
      </c>
      <c r="L141" s="42"/>
      <c r="M141" s="42"/>
      <c r="N141" s="249">
        <f aca="true" t="shared" si="105" ref="N141:N158">SUM(L141:M141)</f>
        <v>0</v>
      </c>
      <c r="O141" s="42"/>
      <c r="P141" s="42"/>
      <c r="Q141" s="249">
        <f aca="true" t="shared" si="106" ref="Q141:Q158">SUM(O141:P141)</f>
        <v>0</v>
      </c>
      <c r="R141" s="42"/>
      <c r="S141" s="42"/>
      <c r="T141" s="249">
        <f aca="true" t="shared" si="107" ref="T141:T158">SUM(R141:S141)</f>
        <v>0</v>
      </c>
      <c r="U141" s="42"/>
      <c r="V141" s="42"/>
      <c r="W141" s="249">
        <f aca="true" t="shared" si="108" ref="W141:W158">SUM(U141:V141)</f>
        <v>0</v>
      </c>
      <c r="X141" s="42"/>
      <c r="Y141" s="42"/>
      <c r="Z141" s="249">
        <f aca="true" t="shared" si="109" ref="Z141:Z158">SUM(X141:Y141)</f>
        <v>0</v>
      </c>
      <c r="AA141" s="42"/>
      <c r="AB141" s="42"/>
      <c r="AC141" s="249">
        <f aca="true" t="shared" si="110" ref="AC141:AC158">SUM(AA141:AB141)</f>
        <v>0</v>
      </c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249">
        <f aca="true" t="shared" si="111" ref="AO141:AO158">SUM(AM141:AN141)</f>
        <v>0</v>
      </c>
      <c r="AP141" s="42"/>
      <c r="AQ141" s="42"/>
      <c r="AR141" s="249">
        <f aca="true" t="shared" si="112" ref="AR141:AR158">SUM(AP141:AQ141)</f>
        <v>0</v>
      </c>
      <c r="AS141" s="42"/>
      <c r="AT141" s="42"/>
      <c r="AU141" s="249">
        <f aca="true" t="shared" si="113" ref="AU141:AU158">SUM(AS141:AT141)</f>
        <v>0</v>
      </c>
      <c r="AV141" s="253">
        <f aca="true" t="shared" si="114" ref="AV141:AV158">+C141+F141+I141+L141+O141+R141+U141+X141+AA141+AM141+AP141+AS141</f>
        <v>0</v>
      </c>
      <c r="AW141" s="253">
        <f aca="true" t="shared" si="115" ref="AW141:AW158">+D141+G141+J141+M141+P141+S141+V141+Y141+AB141+AN141+AQ141+AT141</f>
        <v>0</v>
      </c>
      <c r="AX141" s="253">
        <f aca="true" t="shared" si="116" ref="AX141:AX158">SUM(AV141:AW141)</f>
        <v>0</v>
      </c>
    </row>
    <row r="142" spans="1:50" s="80" customFormat="1" ht="21.75">
      <c r="A142" s="42">
        <v>132</v>
      </c>
      <c r="B142" s="228" t="s">
        <v>354</v>
      </c>
      <c r="C142" s="42"/>
      <c r="D142" s="42"/>
      <c r="E142" s="249">
        <f t="shared" si="102"/>
        <v>0</v>
      </c>
      <c r="F142" s="42"/>
      <c r="G142" s="42"/>
      <c r="H142" s="249">
        <f t="shared" si="103"/>
        <v>0</v>
      </c>
      <c r="I142" s="42"/>
      <c r="J142" s="42"/>
      <c r="K142" s="249">
        <f t="shared" si="104"/>
        <v>0</v>
      </c>
      <c r="L142" s="42"/>
      <c r="M142" s="42"/>
      <c r="N142" s="249">
        <f t="shared" si="105"/>
        <v>0</v>
      </c>
      <c r="O142" s="42"/>
      <c r="P142" s="42"/>
      <c r="Q142" s="249">
        <f t="shared" si="106"/>
        <v>0</v>
      </c>
      <c r="R142" s="42"/>
      <c r="S142" s="42"/>
      <c r="T142" s="249">
        <f t="shared" si="107"/>
        <v>0</v>
      </c>
      <c r="U142" s="42"/>
      <c r="V142" s="42"/>
      <c r="W142" s="249">
        <f t="shared" si="108"/>
        <v>0</v>
      </c>
      <c r="X142" s="42"/>
      <c r="Y142" s="42"/>
      <c r="Z142" s="249">
        <f t="shared" si="109"/>
        <v>0</v>
      </c>
      <c r="AA142" s="42"/>
      <c r="AB142" s="42"/>
      <c r="AC142" s="249">
        <f t="shared" si="110"/>
        <v>0</v>
      </c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249">
        <f t="shared" si="111"/>
        <v>0</v>
      </c>
      <c r="AP142" s="42"/>
      <c r="AQ142" s="42"/>
      <c r="AR142" s="249">
        <f t="shared" si="112"/>
        <v>0</v>
      </c>
      <c r="AS142" s="42"/>
      <c r="AT142" s="42"/>
      <c r="AU142" s="249">
        <f t="shared" si="113"/>
        <v>0</v>
      </c>
      <c r="AV142" s="253">
        <f t="shared" si="114"/>
        <v>0</v>
      </c>
      <c r="AW142" s="253">
        <f t="shared" si="115"/>
        <v>0</v>
      </c>
      <c r="AX142" s="253">
        <f t="shared" si="116"/>
        <v>0</v>
      </c>
    </row>
    <row r="143" spans="1:50" s="80" customFormat="1" ht="21.75">
      <c r="A143" s="42">
        <v>133</v>
      </c>
      <c r="B143" s="228" t="s">
        <v>355</v>
      </c>
      <c r="C143" s="42"/>
      <c r="D143" s="42"/>
      <c r="E143" s="249">
        <f t="shared" si="102"/>
        <v>0</v>
      </c>
      <c r="F143" s="42"/>
      <c r="G143" s="42"/>
      <c r="H143" s="249">
        <f t="shared" si="103"/>
        <v>0</v>
      </c>
      <c r="I143" s="42"/>
      <c r="J143" s="42"/>
      <c r="K143" s="249">
        <f t="shared" si="104"/>
        <v>0</v>
      </c>
      <c r="L143" s="42"/>
      <c r="M143" s="42"/>
      <c r="N143" s="249">
        <f t="shared" si="105"/>
        <v>0</v>
      </c>
      <c r="O143" s="42"/>
      <c r="P143" s="42"/>
      <c r="Q143" s="249">
        <f t="shared" si="106"/>
        <v>0</v>
      </c>
      <c r="R143" s="42"/>
      <c r="S143" s="42"/>
      <c r="T143" s="249">
        <f t="shared" si="107"/>
        <v>0</v>
      </c>
      <c r="U143" s="42"/>
      <c r="V143" s="42"/>
      <c r="W143" s="249">
        <f t="shared" si="108"/>
        <v>0</v>
      </c>
      <c r="X143" s="42"/>
      <c r="Y143" s="42"/>
      <c r="Z143" s="249">
        <f t="shared" si="109"/>
        <v>0</v>
      </c>
      <c r="AA143" s="42"/>
      <c r="AB143" s="42"/>
      <c r="AC143" s="249">
        <f t="shared" si="110"/>
        <v>0</v>
      </c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249">
        <f t="shared" si="111"/>
        <v>0</v>
      </c>
      <c r="AP143" s="42"/>
      <c r="AQ143" s="42"/>
      <c r="AR143" s="249">
        <f t="shared" si="112"/>
        <v>0</v>
      </c>
      <c r="AS143" s="42"/>
      <c r="AT143" s="42"/>
      <c r="AU143" s="249">
        <f t="shared" si="113"/>
        <v>0</v>
      </c>
      <c r="AV143" s="253">
        <f t="shared" si="114"/>
        <v>0</v>
      </c>
      <c r="AW143" s="253">
        <f t="shared" si="115"/>
        <v>0</v>
      </c>
      <c r="AX143" s="253">
        <f t="shared" si="116"/>
        <v>0</v>
      </c>
    </row>
    <row r="144" spans="1:50" s="80" customFormat="1" ht="21.75">
      <c r="A144" s="42">
        <v>134</v>
      </c>
      <c r="B144" s="228" t="s">
        <v>356</v>
      </c>
      <c r="C144" s="42"/>
      <c r="D144" s="42"/>
      <c r="E144" s="249">
        <f t="shared" si="102"/>
        <v>0</v>
      </c>
      <c r="F144" s="42"/>
      <c r="G144" s="42"/>
      <c r="H144" s="249">
        <f t="shared" si="103"/>
        <v>0</v>
      </c>
      <c r="I144" s="42"/>
      <c r="J144" s="42"/>
      <c r="K144" s="249">
        <f t="shared" si="104"/>
        <v>0</v>
      </c>
      <c r="L144" s="42"/>
      <c r="M144" s="42"/>
      <c r="N144" s="249">
        <f t="shared" si="105"/>
        <v>0</v>
      </c>
      <c r="O144" s="42"/>
      <c r="P144" s="42"/>
      <c r="Q144" s="249">
        <f t="shared" si="106"/>
        <v>0</v>
      </c>
      <c r="R144" s="42"/>
      <c r="S144" s="42"/>
      <c r="T144" s="249">
        <f t="shared" si="107"/>
        <v>0</v>
      </c>
      <c r="U144" s="42"/>
      <c r="V144" s="42"/>
      <c r="W144" s="249">
        <f t="shared" si="108"/>
        <v>0</v>
      </c>
      <c r="X144" s="42"/>
      <c r="Y144" s="42"/>
      <c r="Z144" s="249">
        <f t="shared" si="109"/>
        <v>0</v>
      </c>
      <c r="AA144" s="42"/>
      <c r="AB144" s="42"/>
      <c r="AC144" s="249">
        <f t="shared" si="110"/>
        <v>0</v>
      </c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249">
        <f t="shared" si="111"/>
        <v>0</v>
      </c>
      <c r="AP144" s="42"/>
      <c r="AQ144" s="42"/>
      <c r="AR144" s="249">
        <f t="shared" si="112"/>
        <v>0</v>
      </c>
      <c r="AS144" s="42"/>
      <c r="AT144" s="42"/>
      <c r="AU144" s="249">
        <f t="shared" si="113"/>
        <v>0</v>
      </c>
      <c r="AV144" s="253">
        <f t="shared" si="114"/>
        <v>0</v>
      </c>
      <c r="AW144" s="253">
        <f t="shared" si="115"/>
        <v>0</v>
      </c>
      <c r="AX144" s="253">
        <f t="shared" si="116"/>
        <v>0</v>
      </c>
    </row>
    <row r="145" spans="1:50" s="80" customFormat="1" ht="21.75">
      <c r="A145" s="42">
        <v>135</v>
      </c>
      <c r="B145" s="228" t="s">
        <v>357</v>
      </c>
      <c r="C145" s="42"/>
      <c r="D145" s="42"/>
      <c r="E145" s="249">
        <f t="shared" si="102"/>
        <v>0</v>
      </c>
      <c r="F145" s="42"/>
      <c r="G145" s="42"/>
      <c r="H145" s="249">
        <f t="shared" si="103"/>
        <v>0</v>
      </c>
      <c r="I145" s="42"/>
      <c r="J145" s="42"/>
      <c r="K145" s="249">
        <f t="shared" si="104"/>
        <v>0</v>
      </c>
      <c r="L145" s="42"/>
      <c r="M145" s="42"/>
      <c r="N145" s="249">
        <f t="shared" si="105"/>
        <v>0</v>
      </c>
      <c r="O145" s="42"/>
      <c r="P145" s="42"/>
      <c r="Q145" s="249">
        <f t="shared" si="106"/>
        <v>0</v>
      </c>
      <c r="R145" s="42"/>
      <c r="S145" s="42"/>
      <c r="T145" s="249">
        <f t="shared" si="107"/>
        <v>0</v>
      </c>
      <c r="U145" s="42"/>
      <c r="V145" s="42"/>
      <c r="W145" s="249">
        <f t="shared" si="108"/>
        <v>0</v>
      </c>
      <c r="X145" s="42"/>
      <c r="Y145" s="42"/>
      <c r="Z145" s="249">
        <f t="shared" si="109"/>
        <v>0</v>
      </c>
      <c r="AA145" s="42"/>
      <c r="AB145" s="42"/>
      <c r="AC145" s="249">
        <f t="shared" si="110"/>
        <v>0</v>
      </c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249">
        <f t="shared" si="111"/>
        <v>0</v>
      </c>
      <c r="AP145" s="42"/>
      <c r="AQ145" s="42"/>
      <c r="AR145" s="249">
        <f t="shared" si="112"/>
        <v>0</v>
      </c>
      <c r="AS145" s="42"/>
      <c r="AT145" s="42"/>
      <c r="AU145" s="249">
        <f t="shared" si="113"/>
        <v>0</v>
      </c>
      <c r="AV145" s="253">
        <f t="shared" si="114"/>
        <v>0</v>
      </c>
      <c r="AW145" s="253">
        <f t="shared" si="115"/>
        <v>0</v>
      </c>
      <c r="AX145" s="253">
        <f t="shared" si="116"/>
        <v>0</v>
      </c>
    </row>
    <row r="146" spans="1:50" s="80" customFormat="1" ht="21.75">
      <c r="A146" s="42">
        <v>136</v>
      </c>
      <c r="B146" s="228" t="s">
        <v>358</v>
      </c>
      <c r="C146" s="42"/>
      <c r="D146" s="42"/>
      <c r="E146" s="249">
        <f t="shared" si="102"/>
        <v>0</v>
      </c>
      <c r="F146" s="42"/>
      <c r="G146" s="42"/>
      <c r="H146" s="249">
        <f t="shared" si="103"/>
        <v>0</v>
      </c>
      <c r="I146" s="42"/>
      <c r="J146" s="42"/>
      <c r="K146" s="249">
        <f t="shared" si="104"/>
        <v>0</v>
      </c>
      <c r="L146" s="42"/>
      <c r="M146" s="42"/>
      <c r="N146" s="249">
        <f t="shared" si="105"/>
        <v>0</v>
      </c>
      <c r="O146" s="42"/>
      <c r="P146" s="42"/>
      <c r="Q146" s="249">
        <f t="shared" si="106"/>
        <v>0</v>
      </c>
      <c r="R146" s="42"/>
      <c r="S146" s="42"/>
      <c r="T146" s="249">
        <f t="shared" si="107"/>
        <v>0</v>
      </c>
      <c r="U146" s="42"/>
      <c r="V146" s="42"/>
      <c r="W146" s="249">
        <f t="shared" si="108"/>
        <v>0</v>
      </c>
      <c r="X146" s="42"/>
      <c r="Y146" s="42"/>
      <c r="Z146" s="249">
        <f t="shared" si="109"/>
        <v>0</v>
      </c>
      <c r="AA146" s="42"/>
      <c r="AB146" s="42"/>
      <c r="AC146" s="249">
        <f t="shared" si="110"/>
        <v>0</v>
      </c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249">
        <f t="shared" si="111"/>
        <v>0</v>
      </c>
      <c r="AP146" s="42"/>
      <c r="AQ146" s="42"/>
      <c r="AR146" s="249">
        <f t="shared" si="112"/>
        <v>0</v>
      </c>
      <c r="AS146" s="42"/>
      <c r="AT146" s="42"/>
      <c r="AU146" s="249">
        <f t="shared" si="113"/>
        <v>0</v>
      </c>
      <c r="AV146" s="253">
        <f t="shared" si="114"/>
        <v>0</v>
      </c>
      <c r="AW146" s="253">
        <f t="shared" si="115"/>
        <v>0</v>
      </c>
      <c r="AX146" s="253">
        <f t="shared" si="116"/>
        <v>0</v>
      </c>
    </row>
    <row r="147" spans="1:50" s="80" customFormat="1" ht="21.75">
      <c r="A147" s="42">
        <v>137</v>
      </c>
      <c r="B147" s="228" t="s">
        <v>359</v>
      </c>
      <c r="C147" s="42"/>
      <c r="D147" s="42"/>
      <c r="E147" s="249">
        <f t="shared" si="102"/>
        <v>0</v>
      </c>
      <c r="F147" s="42"/>
      <c r="G147" s="42"/>
      <c r="H147" s="249">
        <f t="shared" si="103"/>
        <v>0</v>
      </c>
      <c r="I147" s="42"/>
      <c r="J147" s="42"/>
      <c r="K147" s="249">
        <f t="shared" si="104"/>
        <v>0</v>
      </c>
      <c r="L147" s="42"/>
      <c r="M147" s="42"/>
      <c r="N147" s="249">
        <f t="shared" si="105"/>
        <v>0</v>
      </c>
      <c r="O147" s="42"/>
      <c r="P147" s="42"/>
      <c r="Q147" s="249">
        <f t="shared" si="106"/>
        <v>0</v>
      </c>
      <c r="R147" s="42"/>
      <c r="S147" s="42"/>
      <c r="T147" s="249">
        <f t="shared" si="107"/>
        <v>0</v>
      </c>
      <c r="U147" s="42"/>
      <c r="V147" s="42"/>
      <c r="W147" s="249">
        <f t="shared" si="108"/>
        <v>0</v>
      </c>
      <c r="X147" s="42"/>
      <c r="Y147" s="42"/>
      <c r="Z147" s="249">
        <f t="shared" si="109"/>
        <v>0</v>
      </c>
      <c r="AA147" s="42"/>
      <c r="AB147" s="42"/>
      <c r="AC147" s="249">
        <f t="shared" si="110"/>
        <v>0</v>
      </c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249">
        <f t="shared" si="111"/>
        <v>0</v>
      </c>
      <c r="AP147" s="42"/>
      <c r="AQ147" s="42"/>
      <c r="AR147" s="249">
        <f t="shared" si="112"/>
        <v>0</v>
      </c>
      <c r="AS147" s="42"/>
      <c r="AT147" s="42"/>
      <c r="AU147" s="249">
        <f t="shared" si="113"/>
        <v>0</v>
      </c>
      <c r="AV147" s="253">
        <f t="shared" si="114"/>
        <v>0</v>
      </c>
      <c r="AW147" s="253">
        <f t="shared" si="115"/>
        <v>0</v>
      </c>
      <c r="AX147" s="253">
        <f t="shared" si="116"/>
        <v>0</v>
      </c>
    </row>
    <row r="148" spans="1:50" s="80" customFormat="1" ht="21.75">
      <c r="A148" s="42">
        <v>138</v>
      </c>
      <c r="B148" s="228" t="s">
        <v>360</v>
      </c>
      <c r="C148" s="42"/>
      <c r="D148" s="42"/>
      <c r="E148" s="249">
        <f t="shared" si="102"/>
        <v>0</v>
      </c>
      <c r="F148" s="42"/>
      <c r="G148" s="42"/>
      <c r="H148" s="249">
        <f t="shared" si="103"/>
        <v>0</v>
      </c>
      <c r="I148" s="42"/>
      <c r="J148" s="42"/>
      <c r="K148" s="249">
        <f t="shared" si="104"/>
        <v>0</v>
      </c>
      <c r="L148" s="42"/>
      <c r="M148" s="42"/>
      <c r="N148" s="249">
        <f t="shared" si="105"/>
        <v>0</v>
      </c>
      <c r="O148" s="42"/>
      <c r="P148" s="42"/>
      <c r="Q148" s="249">
        <f t="shared" si="106"/>
        <v>0</v>
      </c>
      <c r="R148" s="42"/>
      <c r="S148" s="42"/>
      <c r="T148" s="249">
        <f t="shared" si="107"/>
        <v>0</v>
      </c>
      <c r="U148" s="42"/>
      <c r="V148" s="42"/>
      <c r="W148" s="249">
        <f t="shared" si="108"/>
        <v>0</v>
      </c>
      <c r="X148" s="42"/>
      <c r="Y148" s="42"/>
      <c r="Z148" s="249">
        <f t="shared" si="109"/>
        <v>0</v>
      </c>
      <c r="AA148" s="42"/>
      <c r="AB148" s="42"/>
      <c r="AC148" s="249">
        <f t="shared" si="110"/>
        <v>0</v>
      </c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249">
        <f t="shared" si="111"/>
        <v>0</v>
      </c>
      <c r="AP148" s="42"/>
      <c r="AQ148" s="42"/>
      <c r="AR148" s="249">
        <f t="shared" si="112"/>
        <v>0</v>
      </c>
      <c r="AS148" s="42"/>
      <c r="AT148" s="42"/>
      <c r="AU148" s="249">
        <f t="shared" si="113"/>
        <v>0</v>
      </c>
      <c r="AV148" s="253">
        <f t="shared" si="114"/>
        <v>0</v>
      </c>
      <c r="AW148" s="253">
        <f t="shared" si="115"/>
        <v>0</v>
      </c>
      <c r="AX148" s="253">
        <f t="shared" si="116"/>
        <v>0</v>
      </c>
    </row>
    <row r="149" spans="1:50" s="80" customFormat="1" ht="21.75">
      <c r="A149" s="42">
        <v>139</v>
      </c>
      <c r="B149" s="228" t="s">
        <v>361</v>
      </c>
      <c r="C149" s="42"/>
      <c r="D149" s="42"/>
      <c r="E149" s="249">
        <f t="shared" si="102"/>
        <v>0</v>
      </c>
      <c r="F149" s="42"/>
      <c r="G149" s="42"/>
      <c r="H149" s="249">
        <f t="shared" si="103"/>
        <v>0</v>
      </c>
      <c r="I149" s="42"/>
      <c r="J149" s="42"/>
      <c r="K149" s="249">
        <f t="shared" si="104"/>
        <v>0</v>
      </c>
      <c r="L149" s="42"/>
      <c r="M149" s="42"/>
      <c r="N149" s="249">
        <f t="shared" si="105"/>
        <v>0</v>
      </c>
      <c r="O149" s="42"/>
      <c r="P149" s="42"/>
      <c r="Q149" s="249">
        <f t="shared" si="106"/>
        <v>0</v>
      </c>
      <c r="R149" s="42"/>
      <c r="S149" s="42"/>
      <c r="T149" s="249">
        <f t="shared" si="107"/>
        <v>0</v>
      </c>
      <c r="U149" s="42"/>
      <c r="V149" s="42"/>
      <c r="W149" s="249">
        <f t="shared" si="108"/>
        <v>0</v>
      </c>
      <c r="X149" s="42"/>
      <c r="Y149" s="42"/>
      <c r="Z149" s="249">
        <f t="shared" si="109"/>
        <v>0</v>
      </c>
      <c r="AA149" s="42"/>
      <c r="AB149" s="42"/>
      <c r="AC149" s="249">
        <f t="shared" si="110"/>
        <v>0</v>
      </c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249">
        <f t="shared" si="111"/>
        <v>0</v>
      </c>
      <c r="AP149" s="42"/>
      <c r="AQ149" s="42"/>
      <c r="AR149" s="249">
        <f t="shared" si="112"/>
        <v>0</v>
      </c>
      <c r="AS149" s="42"/>
      <c r="AT149" s="42"/>
      <c r="AU149" s="249">
        <f t="shared" si="113"/>
        <v>0</v>
      </c>
      <c r="AV149" s="253">
        <f t="shared" si="114"/>
        <v>0</v>
      </c>
      <c r="AW149" s="253">
        <f t="shared" si="115"/>
        <v>0</v>
      </c>
      <c r="AX149" s="253">
        <f t="shared" si="116"/>
        <v>0</v>
      </c>
    </row>
    <row r="150" spans="1:50" s="80" customFormat="1" ht="21.75">
      <c r="A150" s="42">
        <v>140</v>
      </c>
      <c r="B150" s="228" t="s">
        <v>362</v>
      </c>
      <c r="C150" s="42"/>
      <c r="D150" s="42"/>
      <c r="E150" s="249">
        <f t="shared" si="102"/>
        <v>0</v>
      </c>
      <c r="F150" s="42"/>
      <c r="G150" s="42"/>
      <c r="H150" s="249">
        <f t="shared" si="103"/>
        <v>0</v>
      </c>
      <c r="I150" s="42"/>
      <c r="J150" s="42"/>
      <c r="K150" s="249">
        <f t="shared" si="104"/>
        <v>0</v>
      </c>
      <c r="L150" s="42"/>
      <c r="M150" s="42"/>
      <c r="N150" s="249">
        <f t="shared" si="105"/>
        <v>0</v>
      </c>
      <c r="O150" s="42"/>
      <c r="P150" s="42"/>
      <c r="Q150" s="249">
        <f t="shared" si="106"/>
        <v>0</v>
      </c>
      <c r="R150" s="42"/>
      <c r="S150" s="42"/>
      <c r="T150" s="249">
        <f t="shared" si="107"/>
        <v>0</v>
      </c>
      <c r="U150" s="42"/>
      <c r="V150" s="42"/>
      <c r="W150" s="249">
        <f t="shared" si="108"/>
        <v>0</v>
      </c>
      <c r="X150" s="42"/>
      <c r="Y150" s="42"/>
      <c r="Z150" s="249">
        <f t="shared" si="109"/>
        <v>0</v>
      </c>
      <c r="AA150" s="42"/>
      <c r="AB150" s="42"/>
      <c r="AC150" s="249">
        <f t="shared" si="110"/>
        <v>0</v>
      </c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249">
        <f t="shared" si="111"/>
        <v>0</v>
      </c>
      <c r="AP150" s="42"/>
      <c r="AQ150" s="42"/>
      <c r="AR150" s="249">
        <f t="shared" si="112"/>
        <v>0</v>
      </c>
      <c r="AS150" s="42"/>
      <c r="AT150" s="42"/>
      <c r="AU150" s="249">
        <f t="shared" si="113"/>
        <v>0</v>
      </c>
      <c r="AV150" s="253">
        <f t="shared" si="114"/>
        <v>0</v>
      </c>
      <c r="AW150" s="253">
        <f t="shared" si="115"/>
        <v>0</v>
      </c>
      <c r="AX150" s="253">
        <f t="shared" si="116"/>
        <v>0</v>
      </c>
    </row>
    <row r="151" spans="1:50" s="80" customFormat="1" ht="21.75">
      <c r="A151" s="42">
        <v>141</v>
      </c>
      <c r="B151" s="228" t="s">
        <v>363</v>
      </c>
      <c r="C151" s="42"/>
      <c r="D151" s="42"/>
      <c r="E151" s="249">
        <f t="shared" si="102"/>
        <v>0</v>
      </c>
      <c r="F151" s="42"/>
      <c r="G151" s="42"/>
      <c r="H151" s="249">
        <f t="shared" si="103"/>
        <v>0</v>
      </c>
      <c r="I151" s="42"/>
      <c r="J151" s="42"/>
      <c r="K151" s="249">
        <f t="shared" si="104"/>
        <v>0</v>
      </c>
      <c r="L151" s="42"/>
      <c r="M151" s="42"/>
      <c r="N151" s="249">
        <f t="shared" si="105"/>
        <v>0</v>
      </c>
      <c r="O151" s="42"/>
      <c r="P151" s="42"/>
      <c r="Q151" s="249">
        <f t="shared" si="106"/>
        <v>0</v>
      </c>
      <c r="R151" s="42"/>
      <c r="S151" s="42"/>
      <c r="T151" s="249">
        <f t="shared" si="107"/>
        <v>0</v>
      </c>
      <c r="U151" s="42"/>
      <c r="V151" s="42"/>
      <c r="W151" s="249">
        <f t="shared" si="108"/>
        <v>0</v>
      </c>
      <c r="X151" s="42"/>
      <c r="Y151" s="42"/>
      <c r="Z151" s="249">
        <f t="shared" si="109"/>
        <v>0</v>
      </c>
      <c r="AA151" s="42"/>
      <c r="AB151" s="42"/>
      <c r="AC151" s="249">
        <f t="shared" si="110"/>
        <v>0</v>
      </c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249">
        <f t="shared" si="111"/>
        <v>0</v>
      </c>
      <c r="AP151" s="42"/>
      <c r="AQ151" s="42"/>
      <c r="AR151" s="249">
        <f t="shared" si="112"/>
        <v>0</v>
      </c>
      <c r="AS151" s="42"/>
      <c r="AT151" s="42"/>
      <c r="AU151" s="249">
        <f t="shared" si="113"/>
        <v>0</v>
      </c>
      <c r="AV151" s="253">
        <f t="shared" si="114"/>
        <v>0</v>
      </c>
      <c r="AW151" s="253">
        <f t="shared" si="115"/>
        <v>0</v>
      </c>
      <c r="AX151" s="253">
        <f t="shared" si="116"/>
        <v>0</v>
      </c>
    </row>
    <row r="152" spans="1:50" s="80" customFormat="1" ht="21.75">
      <c r="A152" s="42">
        <v>142</v>
      </c>
      <c r="B152" s="228" t="s">
        <v>364</v>
      </c>
      <c r="C152" s="42"/>
      <c r="D152" s="42"/>
      <c r="E152" s="249">
        <f t="shared" si="102"/>
        <v>0</v>
      </c>
      <c r="F152" s="42"/>
      <c r="G152" s="42"/>
      <c r="H152" s="249">
        <f t="shared" si="103"/>
        <v>0</v>
      </c>
      <c r="I152" s="42"/>
      <c r="J152" s="42"/>
      <c r="K152" s="249">
        <f t="shared" si="104"/>
        <v>0</v>
      </c>
      <c r="L152" s="42"/>
      <c r="M152" s="42"/>
      <c r="N152" s="249">
        <f t="shared" si="105"/>
        <v>0</v>
      </c>
      <c r="O152" s="42"/>
      <c r="P152" s="42"/>
      <c r="Q152" s="249">
        <f t="shared" si="106"/>
        <v>0</v>
      </c>
      <c r="R152" s="42"/>
      <c r="S152" s="42"/>
      <c r="T152" s="249">
        <f t="shared" si="107"/>
        <v>0</v>
      </c>
      <c r="U152" s="42"/>
      <c r="V152" s="42"/>
      <c r="W152" s="249">
        <f t="shared" si="108"/>
        <v>0</v>
      </c>
      <c r="X152" s="42"/>
      <c r="Y152" s="42"/>
      <c r="Z152" s="249">
        <f t="shared" si="109"/>
        <v>0</v>
      </c>
      <c r="AA152" s="42"/>
      <c r="AB152" s="42"/>
      <c r="AC152" s="249">
        <f t="shared" si="110"/>
        <v>0</v>
      </c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249">
        <f t="shared" si="111"/>
        <v>0</v>
      </c>
      <c r="AP152" s="42"/>
      <c r="AQ152" s="42"/>
      <c r="AR152" s="249">
        <f t="shared" si="112"/>
        <v>0</v>
      </c>
      <c r="AS152" s="42"/>
      <c r="AT152" s="42"/>
      <c r="AU152" s="249">
        <f t="shared" si="113"/>
        <v>0</v>
      </c>
      <c r="AV152" s="253">
        <f t="shared" si="114"/>
        <v>0</v>
      </c>
      <c r="AW152" s="253">
        <f t="shared" si="115"/>
        <v>0</v>
      </c>
      <c r="AX152" s="253">
        <f t="shared" si="116"/>
        <v>0</v>
      </c>
    </row>
    <row r="153" spans="1:50" s="80" customFormat="1" ht="21.75">
      <c r="A153" s="42">
        <v>143</v>
      </c>
      <c r="B153" s="228" t="s">
        <v>365</v>
      </c>
      <c r="C153" s="42"/>
      <c r="D153" s="42"/>
      <c r="E153" s="249">
        <f t="shared" si="102"/>
        <v>0</v>
      </c>
      <c r="F153" s="42"/>
      <c r="G153" s="42"/>
      <c r="H153" s="249">
        <f t="shared" si="103"/>
        <v>0</v>
      </c>
      <c r="I153" s="42"/>
      <c r="J153" s="42"/>
      <c r="K153" s="249">
        <f t="shared" si="104"/>
        <v>0</v>
      </c>
      <c r="L153" s="42"/>
      <c r="M153" s="42"/>
      <c r="N153" s="249">
        <f t="shared" si="105"/>
        <v>0</v>
      </c>
      <c r="O153" s="42"/>
      <c r="P153" s="42"/>
      <c r="Q153" s="249">
        <f t="shared" si="106"/>
        <v>0</v>
      </c>
      <c r="R153" s="42"/>
      <c r="S153" s="42"/>
      <c r="T153" s="249">
        <f t="shared" si="107"/>
        <v>0</v>
      </c>
      <c r="U153" s="42"/>
      <c r="V153" s="42"/>
      <c r="W153" s="249">
        <f t="shared" si="108"/>
        <v>0</v>
      </c>
      <c r="X153" s="42"/>
      <c r="Y153" s="42"/>
      <c r="Z153" s="249">
        <f t="shared" si="109"/>
        <v>0</v>
      </c>
      <c r="AA153" s="42"/>
      <c r="AB153" s="42"/>
      <c r="AC153" s="249">
        <f t="shared" si="110"/>
        <v>0</v>
      </c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249">
        <f t="shared" si="111"/>
        <v>0</v>
      </c>
      <c r="AP153" s="42"/>
      <c r="AQ153" s="42"/>
      <c r="AR153" s="249">
        <f t="shared" si="112"/>
        <v>0</v>
      </c>
      <c r="AS153" s="42"/>
      <c r="AT153" s="42"/>
      <c r="AU153" s="249">
        <f t="shared" si="113"/>
        <v>0</v>
      </c>
      <c r="AV153" s="253">
        <f t="shared" si="114"/>
        <v>0</v>
      </c>
      <c r="AW153" s="253">
        <f t="shared" si="115"/>
        <v>0</v>
      </c>
      <c r="AX153" s="253">
        <f t="shared" si="116"/>
        <v>0</v>
      </c>
    </row>
    <row r="154" spans="1:50" s="80" customFormat="1" ht="21.75">
      <c r="A154" s="42">
        <v>144</v>
      </c>
      <c r="B154" s="228" t="s">
        <v>366</v>
      </c>
      <c r="C154" s="42"/>
      <c r="D154" s="42"/>
      <c r="E154" s="249">
        <f t="shared" si="102"/>
        <v>0</v>
      </c>
      <c r="F154" s="42"/>
      <c r="G154" s="42"/>
      <c r="H154" s="249">
        <f t="shared" si="103"/>
        <v>0</v>
      </c>
      <c r="I154" s="42"/>
      <c r="J154" s="42"/>
      <c r="K154" s="249">
        <f t="shared" si="104"/>
        <v>0</v>
      </c>
      <c r="L154" s="42"/>
      <c r="M154" s="42"/>
      <c r="N154" s="249">
        <f t="shared" si="105"/>
        <v>0</v>
      </c>
      <c r="O154" s="42"/>
      <c r="P154" s="42"/>
      <c r="Q154" s="249">
        <f t="shared" si="106"/>
        <v>0</v>
      </c>
      <c r="R154" s="42"/>
      <c r="S154" s="42"/>
      <c r="T154" s="249">
        <f t="shared" si="107"/>
        <v>0</v>
      </c>
      <c r="U154" s="42"/>
      <c r="V154" s="42"/>
      <c r="W154" s="249">
        <f t="shared" si="108"/>
        <v>0</v>
      </c>
      <c r="X154" s="42"/>
      <c r="Y154" s="42"/>
      <c r="Z154" s="249">
        <f t="shared" si="109"/>
        <v>0</v>
      </c>
      <c r="AA154" s="42"/>
      <c r="AB154" s="42"/>
      <c r="AC154" s="249">
        <f t="shared" si="110"/>
        <v>0</v>
      </c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249">
        <f t="shared" si="111"/>
        <v>0</v>
      </c>
      <c r="AP154" s="42"/>
      <c r="AQ154" s="42"/>
      <c r="AR154" s="249">
        <f t="shared" si="112"/>
        <v>0</v>
      </c>
      <c r="AS154" s="42"/>
      <c r="AT154" s="42"/>
      <c r="AU154" s="249">
        <f t="shared" si="113"/>
        <v>0</v>
      </c>
      <c r="AV154" s="253">
        <f t="shared" si="114"/>
        <v>0</v>
      </c>
      <c r="AW154" s="253">
        <f t="shared" si="115"/>
        <v>0</v>
      </c>
      <c r="AX154" s="253">
        <f t="shared" si="116"/>
        <v>0</v>
      </c>
    </row>
    <row r="155" spans="1:50" s="80" customFormat="1" ht="21.75">
      <c r="A155" s="42">
        <v>145</v>
      </c>
      <c r="B155" s="228" t="s">
        <v>367</v>
      </c>
      <c r="C155" s="42"/>
      <c r="D155" s="42"/>
      <c r="E155" s="249">
        <f t="shared" si="102"/>
        <v>0</v>
      </c>
      <c r="F155" s="42"/>
      <c r="G155" s="42"/>
      <c r="H155" s="249">
        <f t="shared" si="103"/>
        <v>0</v>
      </c>
      <c r="I155" s="42"/>
      <c r="J155" s="42"/>
      <c r="K155" s="249">
        <f t="shared" si="104"/>
        <v>0</v>
      </c>
      <c r="L155" s="42"/>
      <c r="M155" s="42"/>
      <c r="N155" s="249">
        <f t="shared" si="105"/>
        <v>0</v>
      </c>
      <c r="O155" s="42"/>
      <c r="P155" s="42"/>
      <c r="Q155" s="249">
        <f t="shared" si="106"/>
        <v>0</v>
      </c>
      <c r="R155" s="42"/>
      <c r="S155" s="42"/>
      <c r="T155" s="249">
        <f t="shared" si="107"/>
        <v>0</v>
      </c>
      <c r="U155" s="42"/>
      <c r="V155" s="42"/>
      <c r="W155" s="249">
        <f t="shared" si="108"/>
        <v>0</v>
      </c>
      <c r="X155" s="42"/>
      <c r="Y155" s="42"/>
      <c r="Z155" s="249">
        <f t="shared" si="109"/>
        <v>0</v>
      </c>
      <c r="AA155" s="42"/>
      <c r="AB155" s="42"/>
      <c r="AC155" s="249">
        <f t="shared" si="110"/>
        <v>0</v>
      </c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249">
        <f t="shared" si="111"/>
        <v>0</v>
      </c>
      <c r="AP155" s="42"/>
      <c r="AQ155" s="42"/>
      <c r="AR155" s="249">
        <f t="shared" si="112"/>
        <v>0</v>
      </c>
      <c r="AS155" s="42"/>
      <c r="AT155" s="42"/>
      <c r="AU155" s="249">
        <f t="shared" si="113"/>
        <v>0</v>
      </c>
      <c r="AV155" s="253">
        <f t="shared" si="114"/>
        <v>0</v>
      </c>
      <c r="AW155" s="253">
        <f t="shared" si="115"/>
        <v>0</v>
      </c>
      <c r="AX155" s="253">
        <f t="shared" si="116"/>
        <v>0</v>
      </c>
    </row>
    <row r="156" spans="1:50" s="80" customFormat="1" ht="21.75">
      <c r="A156" s="42">
        <v>146</v>
      </c>
      <c r="B156" s="228" t="s">
        <v>368</v>
      </c>
      <c r="C156" s="42"/>
      <c r="D156" s="42"/>
      <c r="E156" s="249">
        <f t="shared" si="102"/>
        <v>0</v>
      </c>
      <c r="F156" s="42"/>
      <c r="G156" s="42"/>
      <c r="H156" s="249">
        <f t="shared" si="103"/>
        <v>0</v>
      </c>
      <c r="I156" s="42"/>
      <c r="J156" s="42"/>
      <c r="K156" s="249">
        <f t="shared" si="104"/>
        <v>0</v>
      </c>
      <c r="L156" s="42"/>
      <c r="M156" s="42"/>
      <c r="N156" s="249">
        <f t="shared" si="105"/>
        <v>0</v>
      </c>
      <c r="O156" s="42"/>
      <c r="P156" s="42"/>
      <c r="Q156" s="249">
        <f t="shared" si="106"/>
        <v>0</v>
      </c>
      <c r="R156" s="42"/>
      <c r="S156" s="42"/>
      <c r="T156" s="249">
        <f t="shared" si="107"/>
        <v>0</v>
      </c>
      <c r="U156" s="42"/>
      <c r="V156" s="42"/>
      <c r="W156" s="249">
        <f t="shared" si="108"/>
        <v>0</v>
      </c>
      <c r="X156" s="42"/>
      <c r="Y156" s="42"/>
      <c r="Z156" s="249">
        <f t="shared" si="109"/>
        <v>0</v>
      </c>
      <c r="AA156" s="42"/>
      <c r="AB156" s="42"/>
      <c r="AC156" s="249">
        <f t="shared" si="110"/>
        <v>0</v>
      </c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249">
        <f t="shared" si="111"/>
        <v>0</v>
      </c>
      <c r="AP156" s="42"/>
      <c r="AQ156" s="42"/>
      <c r="AR156" s="249">
        <f t="shared" si="112"/>
        <v>0</v>
      </c>
      <c r="AS156" s="42"/>
      <c r="AT156" s="42"/>
      <c r="AU156" s="249">
        <f t="shared" si="113"/>
        <v>0</v>
      </c>
      <c r="AV156" s="253">
        <f t="shared" si="114"/>
        <v>0</v>
      </c>
      <c r="AW156" s="253">
        <f t="shared" si="115"/>
        <v>0</v>
      </c>
      <c r="AX156" s="253">
        <f t="shared" si="116"/>
        <v>0</v>
      </c>
    </row>
    <row r="157" spans="1:50" s="80" customFormat="1" ht="21.75">
      <c r="A157" s="42">
        <v>147</v>
      </c>
      <c r="B157" s="228" t="s">
        <v>369</v>
      </c>
      <c r="C157" s="42"/>
      <c r="D157" s="42"/>
      <c r="E157" s="249">
        <f t="shared" si="102"/>
        <v>0</v>
      </c>
      <c r="F157" s="42"/>
      <c r="G157" s="42"/>
      <c r="H157" s="249">
        <f t="shared" si="103"/>
        <v>0</v>
      </c>
      <c r="I157" s="42"/>
      <c r="J157" s="42"/>
      <c r="K157" s="249">
        <f t="shared" si="104"/>
        <v>0</v>
      </c>
      <c r="L157" s="42"/>
      <c r="M157" s="42"/>
      <c r="N157" s="249">
        <f t="shared" si="105"/>
        <v>0</v>
      </c>
      <c r="O157" s="42"/>
      <c r="P157" s="42"/>
      <c r="Q157" s="249">
        <f t="shared" si="106"/>
        <v>0</v>
      </c>
      <c r="R157" s="42"/>
      <c r="S157" s="42"/>
      <c r="T157" s="249">
        <f t="shared" si="107"/>
        <v>0</v>
      </c>
      <c r="U157" s="42"/>
      <c r="V157" s="42"/>
      <c r="W157" s="249">
        <f t="shared" si="108"/>
        <v>0</v>
      </c>
      <c r="X157" s="42"/>
      <c r="Y157" s="42"/>
      <c r="Z157" s="249">
        <f t="shared" si="109"/>
        <v>0</v>
      </c>
      <c r="AA157" s="42"/>
      <c r="AB157" s="42"/>
      <c r="AC157" s="249">
        <f t="shared" si="110"/>
        <v>0</v>
      </c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249">
        <f t="shared" si="111"/>
        <v>0</v>
      </c>
      <c r="AP157" s="42"/>
      <c r="AQ157" s="42"/>
      <c r="AR157" s="249">
        <f t="shared" si="112"/>
        <v>0</v>
      </c>
      <c r="AS157" s="42"/>
      <c r="AT157" s="42"/>
      <c r="AU157" s="249">
        <f t="shared" si="113"/>
        <v>0</v>
      </c>
      <c r="AV157" s="253">
        <f t="shared" si="114"/>
        <v>0</v>
      </c>
      <c r="AW157" s="253">
        <f t="shared" si="115"/>
        <v>0</v>
      </c>
      <c r="AX157" s="253">
        <f t="shared" si="116"/>
        <v>0</v>
      </c>
    </row>
    <row r="158" spans="1:50" s="80" customFormat="1" ht="21.75">
      <c r="A158" s="42">
        <v>148</v>
      </c>
      <c r="B158" s="228" t="s">
        <v>370</v>
      </c>
      <c r="C158" s="42"/>
      <c r="D158" s="42"/>
      <c r="E158" s="249">
        <f t="shared" si="102"/>
        <v>0</v>
      </c>
      <c r="F158" s="42"/>
      <c r="G158" s="42"/>
      <c r="H158" s="249">
        <f t="shared" si="103"/>
        <v>0</v>
      </c>
      <c r="I158" s="42"/>
      <c r="J158" s="42"/>
      <c r="K158" s="249">
        <f t="shared" si="104"/>
        <v>0</v>
      </c>
      <c r="L158" s="42"/>
      <c r="M158" s="42"/>
      <c r="N158" s="249">
        <f t="shared" si="105"/>
        <v>0</v>
      </c>
      <c r="O158" s="42"/>
      <c r="P158" s="42"/>
      <c r="Q158" s="249">
        <f t="shared" si="106"/>
        <v>0</v>
      </c>
      <c r="R158" s="42"/>
      <c r="S158" s="42"/>
      <c r="T158" s="249">
        <f t="shared" si="107"/>
        <v>0</v>
      </c>
      <c r="U158" s="42"/>
      <c r="V158" s="42"/>
      <c r="W158" s="249">
        <f t="shared" si="108"/>
        <v>0</v>
      </c>
      <c r="X158" s="42"/>
      <c r="Y158" s="42"/>
      <c r="Z158" s="249">
        <f t="shared" si="109"/>
        <v>0</v>
      </c>
      <c r="AA158" s="42"/>
      <c r="AB158" s="42"/>
      <c r="AC158" s="249">
        <f t="shared" si="110"/>
        <v>0</v>
      </c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249">
        <f t="shared" si="111"/>
        <v>0</v>
      </c>
      <c r="AP158" s="42"/>
      <c r="AQ158" s="42"/>
      <c r="AR158" s="249">
        <f t="shared" si="112"/>
        <v>0</v>
      </c>
      <c r="AS158" s="42"/>
      <c r="AT158" s="42"/>
      <c r="AU158" s="249">
        <f t="shared" si="113"/>
        <v>0</v>
      </c>
      <c r="AV158" s="253">
        <f t="shared" si="114"/>
        <v>0</v>
      </c>
      <c r="AW158" s="253">
        <f t="shared" si="115"/>
        <v>0</v>
      </c>
      <c r="AX158" s="253">
        <f t="shared" si="116"/>
        <v>0</v>
      </c>
    </row>
    <row r="159" spans="1:50" s="80" customFormat="1" ht="21.75">
      <c r="A159" s="249"/>
      <c r="B159" s="252"/>
      <c r="C159" s="249">
        <f>SUM(C141:C158)</f>
        <v>0</v>
      </c>
      <c r="D159" s="249">
        <f aca="true" t="shared" si="117" ref="D159:AX159">SUM(D141:D158)</f>
        <v>0</v>
      </c>
      <c r="E159" s="249">
        <f t="shared" si="117"/>
        <v>0</v>
      </c>
      <c r="F159" s="249">
        <f t="shared" si="117"/>
        <v>0</v>
      </c>
      <c r="G159" s="249">
        <f t="shared" si="117"/>
        <v>0</v>
      </c>
      <c r="H159" s="249">
        <f t="shared" si="117"/>
        <v>0</v>
      </c>
      <c r="I159" s="249">
        <f t="shared" si="117"/>
        <v>0</v>
      </c>
      <c r="J159" s="249">
        <f t="shared" si="117"/>
        <v>0</v>
      </c>
      <c r="K159" s="249">
        <f t="shared" si="117"/>
        <v>0</v>
      </c>
      <c r="L159" s="249">
        <f t="shared" si="117"/>
        <v>0</v>
      </c>
      <c r="M159" s="249">
        <f t="shared" si="117"/>
        <v>0</v>
      </c>
      <c r="N159" s="249">
        <f t="shared" si="117"/>
        <v>0</v>
      </c>
      <c r="O159" s="249">
        <f t="shared" si="117"/>
        <v>0</v>
      </c>
      <c r="P159" s="249">
        <f t="shared" si="117"/>
        <v>0</v>
      </c>
      <c r="Q159" s="249">
        <f t="shared" si="117"/>
        <v>0</v>
      </c>
      <c r="R159" s="249">
        <f t="shared" si="117"/>
        <v>0</v>
      </c>
      <c r="S159" s="249">
        <f t="shared" si="117"/>
        <v>0</v>
      </c>
      <c r="T159" s="249">
        <f t="shared" si="117"/>
        <v>0</v>
      </c>
      <c r="U159" s="249">
        <f t="shared" si="117"/>
        <v>0</v>
      </c>
      <c r="V159" s="249">
        <f t="shared" si="117"/>
        <v>0</v>
      </c>
      <c r="W159" s="249">
        <f t="shared" si="117"/>
        <v>0</v>
      </c>
      <c r="X159" s="249">
        <f t="shared" si="117"/>
        <v>0</v>
      </c>
      <c r="Y159" s="249">
        <f t="shared" si="117"/>
        <v>0</v>
      </c>
      <c r="Z159" s="249">
        <f t="shared" si="117"/>
        <v>0</v>
      </c>
      <c r="AA159" s="249">
        <f t="shared" si="117"/>
        <v>0</v>
      </c>
      <c r="AB159" s="249">
        <f t="shared" si="117"/>
        <v>0</v>
      </c>
      <c r="AC159" s="249">
        <f t="shared" si="117"/>
        <v>0</v>
      </c>
      <c r="AD159" s="249">
        <f t="shared" si="117"/>
        <v>0</v>
      </c>
      <c r="AE159" s="249">
        <f t="shared" si="117"/>
        <v>0</v>
      </c>
      <c r="AF159" s="249">
        <f t="shared" si="117"/>
        <v>0</v>
      </c>
      <c r="AG159" s="249">
        <f t="shared" si="117"/>
        <v>0</v>
      </c>
      <c r="AH159" s="249">
        <f t="shared" si="117"/>
        <v>0</v>
      </c>
      <c r="AI159" s="249">
        <f t="shared" si="117"/>
        <v>0</v>
      </c>
      <c r="AJ159" s="249">
        <f t="shared" si="117"/>
        <v>0</v>
      </c>
      <c r="AK159" s="249">
        <f t="shared" si="117"/>
        <v>0</v>
      </c>
      <c r="AL159" s="249">
        <f t="shared" si="117"/>
        <v>0</v>
      </c>
      <c r="AM159" s="249">
        <f aca="true" t="shared" si="118" ref="AM159:AU159">SUM(AM141:AM158)</f>
        <v>0</v>
      </c>
      <c r="AN159" s="249">
        <f t="shared" si="118"/>
        <v>0</v>
      </c>
      <c r="AO159" s="249">
        <f t="shared" si="118"/>
        <v>0</v>
      </c>
      <c r="AP159" s="249">
        <f t="shared" si="118"/>
        <v>0</v>
      </c>
      <c r="AQ159" s="249">
        <f t="shared" si="118"/>
        <v>0</v>
      </c>
      <c r="AR159" s="249">
        <f t="shared" si="118"/>
        <v>0</v>
      </c>
      <c r="AS159" s="249">
        <f t="shared" si="118"/>
        <v>0</v>
      </c>
      <c r="AT159" s="249">
        <f t="shared" si="118"/>
        <v>0</v>
      </c>
      <c r="AU159" s="249">
        <f t="shared" si="118"/>
        <v>0</v>
      </c>
      <c r="AV159" s="253">
        <f t="shared" si="117"/>
        <v>0</v>
      </c>
      <c r="AW159" s="253">
        <f t="shared" si="117"/>
        <v>0</v>
      </c>
      <c r="AX159" s="253">
        <f t="shared" si="117"/>
        <v>0</v>
      </c>
    </row>
    <row r="160" spans="1:50" s="80" customFormat="1" ht="21.75">
      <c r="A160" s="42">
        <v>149</v>
      </c>
      <c r="B160" s="228" t="s">
        <v>371</v>
      </c>
      <c r="C160" s="42"/>
      <c r="D160" s="42"/>
      <c r="E160" s="249">
        <f aca="true" t="shared" si="119" ref="E160:E176">SUM(C160:D160)</f>
        <v>0</v>
      </c>
      <c r="F160" s="42"/>
      <c r="G160" s="42"/>
      <c r="H160" s="249">
        <f aca="true" t="shared" si="120" ref="H160:H176">SUM(F160:G160)</f>
        <v>0</v>
      </c>
      <c r="I160" s="42"/>
      <c r="J160" s="42"/>
      <c r="K160" s="249">
        <f aca="true" t="shared" si="121" ref="K160:K176">SUM(I160:J160)</f>
        <v>0</v>
      </c>
      <c r="L160" s="42"/>
      <c r="M160" s="42"/>
      <c r="N160" s="249">
        <f aca="true" t="shared" si="122" ref="N160:N176">SUM(L160:M160)</f>
        <v>0</v>
      </c>
      <c r="O160" s="42"/>
      <c r="P160" s="42"/>
      <c r="Q160" s="249">
        <f aca="true" t="shared" si="123" ref="Q160:Q176">SUM(O160:P160)</f>
        <v>0</v>
      </c>
      <c r="R160" s="42"/>
      <c r="S160" s="42"/>
      <c r="T160" s="249">
        <f aca="true" t="shared" si="124" ref="T160:T176">SUM(R160:S160)</f>
        <v>0</v>
      </c>
      <c r="U160" s="42"/>
      <c r="V160" s="42"/>
      <c r="W160" s="249">
        <f aca="true" t="shared" si="125" ref="W160:W176">SUM(U160:V160)</f>
        <v>0</v>
      </c>
      <c r="X160" s="42"/>
      <c r="Y160" s="42"/>
      <c r="Z160" s="249">
        <f aca="true" t="shared" si="126" ref="Z160:Z176">SUM(X160:Y160)</f>
        <v>0</v>
      </c>
      <c r="AA160" s="42"/>
      <c r="AB160" s="42"/>
      <c r="AC160" s="249">
        <f aca="true" t="shared" si="127" ref="AC160:AC176">SUM(AA160:AB160)</f>
        <v>0</v>
      </c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249">
        <f aca="true" t="shared" si="128" ref="AO160:AO176">SUM(AM160:AN160)</f>
        <v>0</v>
      </c>
      <c r="AP160" s="42"/>
      <c r="AQ160" s="42"/>
      <c r="AR160" s="249">
        <f aca="true" t="shared" si="129" ref="AR160:AR176">SUM(AP160:AQ160)</f>
        <v>0</v>
      </c>
      <c r="AS160" s="42"/>
      <c r="AT160" s="42"/>
      <c r="AU160" s="249">
        <f aca="true" t="shared" si="130" ref="AU160:AU176">SUM(AS160:AT160)</f>
        <v>0</v>
      </c>
      <c r="AV160" s="253">
        <f aca="true" t="shared" si="131" ref="AV160:AV176">+C160+F160+I160+L160+O160+R160+U160+X160+AA160+AM160+AP160+AS160</f>
        <v>0</v>
      </c>
      <c r="AW160" s="253">
        <f aca="true" t="shared" si="132" ref="AW160:AW176">+D160+G160+J160+M160+P160+S160+V160+Y160+AB160+AN160+AQ160+AT160</f>
        <v>0</v>
      </c>
      <c r="AX160" s="253">
        <f aca="true" t="shared" si="133" ref="AX160:AX176">SUM(AV160:AW160)</f>
        <v>0</v>
      </c>
    </row>
    <row r="161" spans="1:50" s="80" customFormat="1" ht="21.75">
      <c r="A161" s="42">
        <v>150</v>
      </c>
      <c r="B161" s="228" t="s">
        <v>372</v>
      </c>
      <c r="C161" s="42"/>
      <c r="D161" s="42"/>
      <c r="E161" s="249">
        <f t="shared" si="119"/>
        <v>0</v>
      </c>
      <c r="F161" s="42"/>
      <c r="G161" s="42"/>
      <c r="H161" s="249">
        <f t="shared" si="120"/>
        <v>0</v>
      </c>
      <c r="I161" s="42"/>
      <c r="J161" s="42"/>
      <c r="K161" s="249">
        <f t="shared" si="121"/>
        <v>0</v>
      </c>
      <c r="L161" s="42"/>
      <c r="M161" s="42"/>
      <c r="N161" s="249">
        <f t="shared" si="122"/>
        <v>0</v>
      </c>
      <c r="O161" s="42"/>
      <c r="P161" s="42"/>
      <c r="Q161" s="249">
        <f t="shared" si="123"/>
        <v>0</v>
      </c>
      <c r="R161" s="42"/>
      <c r="S161" s="42"/>
      <c r="T161" s="249">
        <f t="shared" si="124"/>
        <v>0</v>
      </c>
      <c r="U161" s="42"/>
      <c r="V161" s="42"/>
      <c r="W161" s="249">
        <f t="shared" si="125"/>
        <v>0</v>
      </c>
      <c r="X161" s="42"/>
      <c r="Y161" s="42"/>
      <c r="Z161" s="249">
        <f t="shared" si="126"/>
        <v>0</v>
      </c>
      <c r="AA161" s="42"/>
      <c r="AB161" s="42"/>
      <c r="AC161" s="249">
        <f t="shared" si="127"/>
        <v>0</v>
      </c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249">
        <f t="shared" si="128"/>
        <v>0</v>
      </c>
      <c r="AP161" s="42"/>
      <c r="AQ161" s="42"/>
      <c r="AR161" s="249">
        <f t="shared" si="129"/>
        <v>0</v>
      </c>
      <c r="AS161" s="42"/>
      <c r="AT161" s="42"/>
      <c r="AU161" s="249">
        <f t="shared" si="130"/>
        <v>0</v>
      </c>
      <c r="AV161" s="253">
        <f t="shared" si="131"/>
        <v>0</v>
      </c>
      <c r="AW161" s="253">
        <f t="shared" si="132"/>
        <v>0</v>
      </c>
      <c r="AX161" s="253">
        <f t="shared" si="133"/>
        <v>0</v>
      </c>
    </row>
    <row r="162" spans="1:50" s="80" customFormat="1" ht="21.75">
      <c r="A162" s="42">
        <v>151</v>
      </c>
      <c r="B162" s="228" t="s">
        <v>373</v>
      </c>
      <c r="C162" s="42"/>
      <c r="D162" s="42"/>
      <c r="E162" s="249">
        <f t="shared" si="119"/>
        <v>0</v>
      </c>
      <c r="F162" s="42"/>
      <c r="G162" s="42"/>
      <c r="H162" s="249">
        <f t="shared" si="120"/>
        <v>0</v>
      </c>
      <c r="I162" s="42"/>
      <c r="J162" s="42"/>
      <c r="K162" s="249">
        <f t="shared" si="121"/>
        <v>0</v>
      </c>
      <c r="L162" s="42"/>
      <c r="M162" s="42"/>
      <c r="N162" s="249">
        <f t="shared" si="122"/>
        <v>0</v>
      </c>
      <c r="O162" s="42"/>
      <c r="P162" s="42"/>
      <c r="Q162" s="249">
        <f t="shared" si="123"/>
        <v>0</v>
      </c>
      <c r="R162" s="42"/>
      <c r="S162" s="42"/>
      <c r="T162" s="249">
        <f t="shared" si="124"/>
        <v>0</v>
      </c>
      <c r="U162" s="42"/>
      <c r="V162" s="42"/>
      <c r="W162" s="249">
        <f t="shared" si="125"/>
        <v>0</v>
      </c>
      <c r="X162" s="42"/>
      <c r="Y162" s="42"/>
      <c r="Z162" s="249">
        <f t="shared" si="126"/>
        <v>0</v>
      </c>
      <c r="AA162" s="42"/>
      <c r="AB162" s="42"/>
      <c r="AC162" s="249">
        <f t="shared" si="127"/>
        <v>0</v>
      </c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249">
        <f t="shared" si="128"/>
        <v>0</v>
      </c>
      <c r="AP162" s="42"/>
      <c r="AQ162" s="42"/>
      <c r="AR162" s="249">
        <f t="shared" si="129"/>
        <v>0</v>
      </c>
      <c r="AS162" s="42"/>
      <c r="AT162" s="42"/>
      <c r="AU162" s="249">
        <f t="shared" si="130"/>
        <v>0</v>
      </c>
      <c r="AV162" s="253">
        <f t="shared" si="131"/>
        <v>0</v>
      </c>
      <c r="AW162" s="253">
        <f t="shared" si="132"/>
        <v>0</v>
      </c>
      <c r="AX162" s="253">
        <f t="shared" si="133"/>
        <v>0</v>
      </c>
    </row>
    <row r="163" spans="1:50" s="80" customFormat="1" ht="21.75">
      <c r="A163" s="42">
        <v>152</v>
      </c>
      <c r="B163" s="228" t="s">
        <v>374</v>
      </c>
      <c r="C163" s="42"/>
      <c r="D163" s="42"/>
      <c r="E163" s="249">
        <f t="shared" si="119"/>
        <v>0</v>
      </c>
      <c r="F163" s="42"/>
      <c r="G163" s="42"/>
      <c r="H163" s="249">
        <f t="shared" si="120"/>
        <v>0</v>
      </c>
      <c r="I163" s="42"/>
      <c r="J163" s="42"/>
      <c r="K163" s="249">
        <f t="shared" si="121"/>
        <v>0</v>
      </c>
      <c r="L163" s="42"/>
      <c r="M163" s="42"/>
      <c r="N163" s="249">
        <f t="shared" si="122"/>
        <v>0</v>
      </c>
      <c r="O163" s="42"/>
      <c r="P163" s="42"/>
      <c r="Q163" s="249">
        <f t="shared" si="123"/>
        <v>0</v>
      </c>
      <c r="R163" s="42"/>
      <c r="S163" s="42"/>
      <c r="T163" s="249">
        <f t="shared" si="124"/>
        <v>0</v>
      </c>
      <c r="U163" s="42"/>
      <c r="V163" s="42"/>
      <c r="W163" s="249">
        <f t="shared" si="125"/>
        <v>0</v>
      </c>
      <c r="X163" s="42"/>
      <c r="Y163" s="42"/>
      <c r="Z163" s="249">
        <f t="shared" si="126"/>
        <v>0</v>
      </c>
      <c r="AA163" s="42"/>
      <c r="AB163" s="42"/>
      <c r="AC163" s="249">
        <f t="shared" si="127"/>
        <v>0</v>
      </c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249">
        <f t="shared" si="128"/>
        <v>0</v>
      </c>
      <c r="AP163" s="42"/>
      <c r="AQ163" s="42"/>
      <c r="AR163" s="249">
        <f t="shared" si="129"/>
        <v>0</v>
      </c>
      <c r="AS163" s="42"/>
      <c r="AT163" s="42"/>
      <c r="AU163" s="249">
        <f t="shared" si="130"/>
        <v>0</v>
      </c>
      <c r="AV163" s="253">
        <f t="shared" si="131"/>
        <v>0</v>
      </c>
      <c r="AW163" s="253">
        <f t="shared" si="132"/>
        <v>0</v>
      </c>
      <c r="AX163" s="253">
        <f t="shared" si="133"/>
        <v>0</v>
      </c>
    </row>
    <row r="164" spans="1:50" s="80" customFormat="1" ht="21.75">
      <c r="A164" s="42">
        <v>153</v>
      </c>
      <c r="B164" s="228" t="s">
        <v>375</v>
      </c>
      <c r="C164" s="42"/>
      <c r="D164" s="42"/>
      <c r="E164" s="249">
        <f t="shared" si="119"/>
        <v>0</v>
      </c>
      <c r="F164" s="42"/>
      <c r="G164" s="42"/>
      <c r="H164" s="249">
        <f t="shared" si="120"/>
        <v>0</v>
      </c>
      <c r="I164" s="42"/>
      <c r="J164" s="42"/>
      <c r="K164" s="249">
        <f t="shared" si="121"/>
        <v>0</v>
      </c>
      <c r="L164" s="42"/>
      <c r="M164" s="42"/>
      <c r="N164" s="249">
        <f t="shared" si="122"/>
        <v>0</v>
      </c>
      <c r="O164" s="42"/>
      <c r="P164" s="42"/>
      <c r="Q164" s="249">
        <f t="shared" si="123"/>
        <v>0</v>
      </c>
      <c r="R164" s="42"/>
      <c r="S164" s="42"/>
      <c r="T164" s="249">
        <f t="shared" si="124"/>
        <v>0</v>
      </c>
      <c r="U164" s="42"/>
      <c r="V164" s="42"/>
      <c r="W164" s="249">
        <f t="shared" si="125"/>
        <v>0</v>
      </c>
      <c r="X164" s="42"/>
      <c r="Y164" s="42"/>
      <c r="Z164" s="249">
        <f t="shared" si="126"/>
        <v>0</v>
      </c>
      <c r="AA164" s="42"/>
      <c r="AB164" s="42"/>
      <c r="AC164" s="249">
        <f t="shared" si="127"/>
        <v>0</v>
      </c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249">
        <f t="shared" si="128"/>
        <v>0</v>
      </c>
      <c r="AP164" s="42"/>
      <c r="AQ164" s="42"/>
      <c r="AR164" s="249">
        <f t="shared" si="129"/>
        <v>0</v>
      </c>
      <c r="AS164" s="42"/>
      <c r="AT164" s="42"/>
      <c r="AU164" s="249">
        <f t="shared" si="130"/>
        <v>0</v>
      </c>
      <c r="AV164" s="253">
        <f t="shared" si="131"/>
        <v>0</v>
      </c>
      <c r="AW164" s="253">
        <f t="shared" si="132"/>
        <v>0</v>
      </c>
      <c r="AX164" s="253">
        <f t="shared" si="133"/>
        <v>0</v>
      </c>
    </row>
    <row r="165" spans="1:50" s="80" customFormat="1" ht="21.75">
      <c r="A165" s="42">
        <v>154</v>
      </c>
      <c r="B165" s="228" t="s">
        <v>376</v>
      </c>
      <c r="C165" s="42"/>
      <c r="D165" s="42"/>
      <c r="E165" s="249">
        <f t="shared" si="119"/>
        <v>0</v>
      </c>
      <c r="F165" s="42"/>
      <c r="G165" s="42"/>
      <c r="H165" s="249">
        <f t="shared" si="120"/>
        <v>0</v>
      </c>
      <c r="I165" s="42"/>
      <c r="J165" s="42"/>
      <c r="K165" s="249">
        <f t="shared" si="121"/>
        <v>0</v>
      </c>
      <c r="L165" s="42"/>
      <c r="M165" s="42"/>
      <c r="N165" s="249">
        <f t="shared" si="122"/>
        <v>0</v>
      </c>
      <c r="O165" s="42"/>
      <c r="P165" s="42"/>
      <c r="Q165" s="249">
        <f t="shared" si="123"/>
        <v>0</v>
      </c>
      <c r="R165" s="42"/>
      <c r="S165" s="42"/>
      <c r="T165" s="249">
        <f t="shared" si="124"/>
        <v>0</v>
      </c>
      <c r="U165" s="42"/>
      <c r="V165" s="42"/>
      <c r="W165" s="249">
        <f t="shared" si="125"/>
        <v>0</v>
      </c>
      <c r="X165" s="42"/>
      <c r="Y165" s="42"/>
      <c r="Z165" s="249">
        <f t="shared" si="126"/>
        <v>0</v>
      </c>
      <c r="AA165" s="42"/>
      <c r="AB165" s="42"/>
      <c r="AC165" s="249">
        <f t="shared" si="127"/>
        <v>0</v>
      </c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249">
        <f t="shared" si="128"/>
        <v>0</v>
      </c>
      <c r="AP165" s="42"/>
      <c r="AQ165" s="42"/>
      <c r="AR165" s="249">
        <f t="shared" si="129"/>
        <v>0</v>
      </c>
      <c r="AS165" s="42"/>
      <c r="AT165" s="42"/>
      <c r="AU165" s="249">
        <f t="shared" si="130"/>
        <v>0</v>
      </c>
      <c r="AV165" s="253">
        <f t="shared" si="131"/>
        <v>0</v>
      </c>
      <c r="AW165" s="253">
        <f t="shared" si="132"/>
        <v>0</v>
      </c>
      <c r="AX165" s="253">
        <f t="shared" si="133"/>
        <v>0</v>
      </c>
    </row>
    <row r="166" spans="1:50" s="80" customFormat="1" ht="21.75">
      <c r="A166" s="42">
        <v>155</v>
      </c>
      <c r="B166" s="228" t="s">
        <v>377</v>
      </c>
      <c r="C166" s="42"/>
      <c r="D166" s="42"/>
      <c r="E166" s="249">
        <f t="shared" si="119"/>
        <v>0</v>
      </c>
      <c r="F166" s="42"/>
      <c r="G166" s="42"/>
      <c r="H166" s="249">
        <f t="shared" si="120"/>
        <v>0</v>
      </c>
      <c r="I166" s="42"/>
      <c r="J166" s="42"/>
      <c r="K166" s="249">
        <f t="shared" si="121"/>
        <v>0</v>
      </c>
      <c r="L166" s="42"/>
      <c r="M166" s="42"/>
      <c r="N166" s="249">
        <f t="shared" si="122"/>
        <v>0</v>
      </c>
      <c r="O166" s="42"/>
      <c r="P166" s="42"/>
      <c r="Q166" s="249">
        <f t="shared" si="123"/>
        <v>0</v>
      </c>
      <c r="R166" s="42"/>
      <c r="S166" s="42"/>
      <c r="T166" s="249">
        <f t="shared" si="124"/>
        <v>0</v>
      </c>
      <c r="U166" s="42"/>
      <c r="V166" s="42"/>
      <c r="W166" s="249">
        <f t="shared" si="125"/>
        <v>0</v>
      </c>
      <c r="X166" s="42"/>
      <c r="Y166" s="42"/>
      <c r="Z166" s="249">
        <f t="shared" si="126"/>
        <v>0</v>
      </c>
      <c r="AA166" s="42"/>
      <c r="AB166" s="42"/>
      <c r="AC166" s="249">
        <f t="shared" si="127"/>
        <v>0</v>
      </c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249">
        <f t="shared" si="128"/>
        <v>0</v>
      </c>
      <c r="AP166" s="42"/>
      <c r="AQ166" s="42"/>
      <c r="AR166" s="249">
        <f t="shared" si="129"/>
        <v>0</v>
      </c>
      <c r="AS166" s="42"/>
      <c r="AT166" s="42"/>
      <c r="AU166" s="249">
        <f t="shared" si="130"/>
        <v>0</v>
      </c>
      <c r="AV166" s="253">
        <f t="shared" si="131"/>
        <v>0</v>
      </c>
      <c r="AW166" s="253">
        <f t="shared" si="132"/>
        <v>0</v>
      </c>
      <c r="AX166" s="253">
        <f t="shared" si="133"/>
        <v>0</v>
      </c>
    </row>
    <row r="167" spans="1:50" s="80" customFormat="1" ht="21.75">
      <c r="A167" s="42">
        <v>156</v>
      </c>
      <c r="B167" s="228" t="s">
        <v>378</v>
      </c>
      <c r="C167" s="42"/>
      <c r="D167" s="42"/>
      <c r="E167" s="249">
        <f t="shared" si="119"/>
        <v>0</v>
      </c>
      <c r="F167" s="42"/>
      <c r="G167" s="42"/>
      <c r="H167" s="249">
        <f t="shared" si="120"/>
        <v>0</v>
      </c>
      <c r="I167" s="42"/>
      <c r="J167" s="42"/>
      <c r="K167" s="249">
        <f t="shared" si="121"/>
        <v>0</v>
      </c>
      <c r="L167" s="42"/>
      <c r="M167" s="42"/>
      <c r="N167" s="249">
        <f t="shared" si="122"/>
        <v>0</v>
      </c>
      <c r="O167" s="42"/>
      <c r="P167" s="42"/>
      <c r="Q167" s="249">
        <f t="shared" si="123"/>
        <v>0</v>
      </c>
      <c r="R167" s="42"/>
      <c r="S167" s="42"/>
      <c r="T167" s="249">
        <f t="shared" si="124"/>
        <v>0</v>
      </c>
      <c r="U167" s="42"/>
      <c r="V167" s="42"/>
      <c r="W167" s="249">
        <f t="shared" si="125"/>
        <v>0</v>
      </c>
      <c r="X167" s="42"/>
      <c r="Y167" s="42"/>
      <c r="Z167" s="249">
        <f t="shared" si="126"/>
        <v>0</v>
      </c>
      <c r="AA167" s="42"/>
      <c r="AB167" s="42"/>
      <c r="AC167" s="249">
        <f t="shared" si="127"/>
        <v>0</v>
      </c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249">
        <f t="shared" si="128"/>
        <v>0</v>
      </c>
      <c r="AP167" s="42"/>
      <c r="AQ167" s="42"/>
      <c r="AR167" s="249">
        <f t="shared" si="129"/>
        <v>0</v>
      </c>
      <c r="AS167" s="42"/>
      <c r="AT167" s="42"/>
      <c r="AU167" s="249">
        <f t="shared" si="130"/>
        <v>0</v>
      </c>
      <c r="AV167" s="253">
        <f t="shared" si="131"/>
        <v>0</v>
      </c>
      <c r="AW167" s="253">
        <f t="shared" si="132"/>
        <v>0</v>
      </c>
      <c r="AX167" s="253">
        <f t="shared" si="133"/>
        <v>0</v>
      </c>
    </row>
    <row r="168" spans="1:50" s="80" customFormat="1" ht="21.75">
      <c r="A168" s="42">
        <v>157</v>
      </c>
      <c r="B168" s="228" t="s">
        <v>379</v>
      </c>
      <c r="C168" s="42"/>
      <c r="D168" s="42"/>
      <c r="E168" s="249">
        <f t="shared" si="119"/>
        <v>0</v>
      </c>
      <c r="F168" s="42"/>
      <c r="G168" s="42"/>
      <c r="H168" s="249">
        <f t="shared" si="120"/>
        <v>0</v>
      </c>
      <c r="I168" s="42"/>
      <c r="J168" s="42"/>
      <c r="K168" s="249">
        <f t="shared" si="121"/>
        <v>0</v>
      </c>
      <c r="L168" s="42"/>
      <c r="M168" s="42"/>
      <c r="N168" s="249">
        <f t="shared" si="122"/>
        <v>0</v>
      </c>
      <c r="O168" s="42"/>
      <c r="P168" s="42"/>
      <c r="Q168" s="249">
        <f t="shared" si="123"/>
        <v>0</v>
      </c>
      <c r="R168" s="42"/>
      <c r="S168" s="42"/>
      <c r="T168" s="249">
        <f t="shared" si="124"/>
        <v>0</v>
      </c>
      <c r="U168" s="42"/>
      <c r="V168" s="42"/>
      <c r="W168" s="249">
        <f t="shared" si="125"/>
        <v>0</v>
      </c>
      <c r="X168" s="42"/>
      <c r="Y168" s="42"/>
      <c r="Z168" s="249">
        <f t="shared" si="126"/>
        <v>0</v>
      </c>
      <c r="AA168" s="42"/>
      <c r="AB168" s="42"/>
      <c r="AC168" s="249">
        <f t="shared" si="127"/>
        <v>0</v>
      </c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249">
        <f t="shared" si="128"/>
        <v>0</v>
      </c>
      <c r="AP168" s="42"/>
      <c r="AQ168" s="42"/>
      <c r="AR168" s="249">
        <f t="shared" si="129"/>
        <v>0</v>
      </c>
      <c r="AS168" s="42"/>
      <c r="AT168" s="42"/>
      <c r="AU168" s="249">
        <f t="shared" si="130"/>
        <v>0</v>
      </c>
      <c r="AV168" s="253">
        <f t="shared" si="131"/>
        <v>0</v>
      </c>
      <c r="AW168" s="253">
        <f t="shared" si="132"/>
        <v>0</v>
      </c>
      <c r="AX168" s="253">
        <f t="shared" si="133"/>
        <v>0</v>
      </c>
    </row>
    <row r="169" spans="1:50" s="80" customFormat="1" ht="21.75">
      <c r="A169" s="42">
        <v>158</v>
      </c>
      <c r="B169" s="228" t="s">
        <v>380</v>
      </c>
      <c r="C169" s="42"/>
      <c r="D169" s="42"/>
      <c r="E169" s="249">
        <f t="shared" si="119"/>
        <v>0</v>
      </c>
      <c r="F169" s="42"/>
      <c r="G169" s="42"/>
      <c r="H169" s="249">
        <f t="shared" si="120"/>
        <v>0</v>
      </c>
      <c r="I169" s="42"/>
      <c r="J169" s="42"/>
      <c r="K169" s="249">
        <f t="shared" si="121"/>
        <v>0</v>
      </c>
      <c r="L169" s="42"/>
      <c r="M169" s="42"/>
      <c r="N169" s="249">
        <f t="shared" si="122"/>
        <v>0</v>
      </c>
      <c r="O169" s="42"/>
      <c r="P169" s="42"/>
      <c r="Q169" s="249">
        <f t="shared" si="123"/>
        <v>0</v>
      </c>
      <c r="R169" s="42"/>
      <c r="S169" s="42"/>
      <c r="T169" s="249">
        <f t="shared" si="124"/>
        <v>0</v>
      </c>
      <c r="U169" s="42"/>
      <c r="V169" s="42"/>
      <c r="W169" s="249">
        <f t="shared" si="125"/>
        <v>0</v>
      </c>
      <c r="X169" s="42"/>
      <c r="Y169" s="42"/>
      <c r="Z169" s="249">
        <f t="shared" si="126"/>
        <v>0</v>
      </c>
      <c r="AA169" s="42"/>
      <c r="AB169" s="42"/>
      <c r="AC169" s="249">
        <f t="shared" si="127"/>
        <v>0</v>
      </c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249">
        <f t="shared" si="128"/>
        <v>0</v>
      </c>
      <c r="AP169" s="42"/>
      <c r="AQ169" s="42"/>
      <c r="AR169" s="249">
        <f t="shared" si="129"/>
        <v>0</v>
      </c>
      <c r="AS169" s="42"/>
      <c r="AT169" s="42"/>
      <c r="AU169" s="249">
        <f t="shared" si="130"/>
        <v>0</v>
      </c>
      <c r="AV169" s="253">
        <f t="shared" si="131"/>
        <v>0</v>
      </c>
      <c r="AW169" s="253">
        <f t="shared" si="132"/>
        <v>0</v>
      </c>
      <c r="AX169" s="253">
        <f t="shared" si="133"/>
        <v>0</v>
      </c>
    </row>
    <row r="170" spans="1:50" s="80" customFormat="1" ht="21.75">
      <c r="A170" s="42">
        <v>159</v>
      </c>
      <c r="B170" s="228" t="s">
        <v>381</v>
      </c>
      <c r="C170" s="42"/>
      <c r="D170" s="42"/>
      <c r="E170" s="249">
        <f t="shared" si="119"/>
        <v>0</v>
      </c>
      <c r="F170" s="42"/>
      <c r="G170" s="42"/>
      <c r="H170" s="249">
        <f t="shared" si="120"/>
        <v>0</v>
      </c>
      <c r="I170" s="42"/>
      <c r="J170" s="42"/>
      <c r="K170" s="249">
        <f t="shared" si="121"/>
        <v>0</v>
      </c>
      <c r="L170" s="42"/>
      <c r="M170" s="42"/>
      <c r="N170" s="249">
        <f t="shared" si="122"/>
        <v>0</v>
      </c>
      <c r="O170" s="42"/>
      <c r="P170" s="42"/>
      <c r="Q170" s="249">
        <f t="shared" si="123"/>
        <v>0</v>
      </c>
      <c r="R170" s="42"/>
      <c r="S170" s="42"/>
      <c r="T170" s="249">
        <f t="shared" si="124"/>
        <v>0</v>
      </c>
      <c r="U170" s="42"/>
      <c r="V170" s="42"/>
      <c r="W170" s="249">
        <f t="shared" si="125"/>
        <v>0</v>
      </c>
      <c r="X170" s="42"/>
      <c r="Y170" s="42"/>
      <c r="Z170" s="249">
        <f t="shared" si="126"/>
        <v>0</v>
      </c>
      <c r="AA170" s="42"/>
      <c r="AB170" s="42"/>
      <c r="AC170" s="249">
        <f t="shared" si="127"/>
        <v>0</v>
      </c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249">
        <f t="shared" si="128"/>
        <v>0</v>
      </c>
      <c r="AP170" s="42"/>
      <c r="AQ170" s="42"/>
      <c r="AR170" s="249">
        <f t="shared" si="129"/>
        <v>0</v>
      </c>
      <c r="AS170" s="42"/>
      <c r="AT170" s="42"/>
      <c r="AU170" s="249">
        <f t="shared" si="130"/>
        <v>0</v>
      </c>
      <c r="AV170" s="253">
        <f t="shared" si="131"/>
        <v>0</v>
      </c>
      <c r="AW170" s="253">
        <f t="shared" si="132"/>
        <v>0</v>
      </c>
      <c r="AX170" s="253">
        <f t="shared" si="133"/>
        <v>0</v>
      </c>
    </row>
    <row r="171" spans="1:50" s="80" customFormat="1" ht="21.75">
      <c r="A171" s="42">
        <v>160</v>
      </c>
      <c r="B171" s="228" t="s">
        <v>382</v>
      </c>
      <c r="C171" s="42"/>
      <c r="D171" s="42"/>
      <c r="E171" s="249">
        <f t="shared" si="119"/>
        <v>0</v>
      </c>
      <c r="F171" s="42"/>
      <c r="G171" s="42"/>
      <c r="H171" s="249">
        <f t="shared" si="120"/>
        <v>0</v>
      </c>
      <c r="I171" s="42"/>
      <c r="J171" s="42"/>
      <c r="K171" s="249">
        <f t="shared" si="121"/>
        <v>0</v>
      </c>
      <c r="L171" s="42"/>
      <c r="M171" s="42"/>
      <c r="N171" s="249">
        <f t="shared" si="122"/>
        <v>0</v>
      </c>
      <c r="O171" s="42"/>
      <c r="P171" s="42"/>
      <c r="Q171" s="249">
        <f t="shared" si="123"/>
        <v>0</v>
      </c>
      <c r="R171" s="42"/>
      <c r="S171" s="42"/>
      <c r="T171" s="249">
        <f t="shared" si="124"/>
        <v>0</v>
      </c>
      <c r="U171" s="42"/>
      <c r="V171" s="42"/>
      <c r="W171" s="249">
        <f t="shared" si="125"/>
        <v>0</v>
      </c>
      <c r="X171" s="42"/>
      <c r="Y171" s="42"/>
      <c r="Z171" s="249">
        <f t="shared" si="126"/>
        <v>0</v>
      </c>
      <c r="AA171" s="42"/>
      <c r="AB171" s="42"/>
      <c r="AC171" s="249">
        <f t="shared" si="127"/>
        <v>0</v>
      </c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249">
        <f t="shared" si="128"/>
        <v>0</v>
      </c>
      <c r="AP171" s="42"/>
      <c r="AQ171" s="42"/>
      <c r="AR171" s="249">
        <f t="shared" si="129"/>
        <v>0</v>
      </c>
      <c r="AS171" s="42"/>
      <c r="AT171" s="42"/>
      <c r="AU171" s="249">
        <f t="shared" si="130"/>
        <v>0</v>
      </c>
      <c r="AV171" s="253">
        <f t="shared" si="131"/>
        <v>0</v>
      </c>
      <c r="AW171" s="253">
        <f t="shared" si="132"/>
        <v>0</v>
      </c>
      <c r="AX171" s="253">
        <f t="shared" si="133"/>
        <v>0</v>
      </c>
    </row>
    <row r="172" spans="1:50" s="80" customFormat="1" ht="21.75">
      <c r="A172" s="42">
        <v>161</v>
      </c>
      <c r="B172" s="228" t="s">
        <v>383</v>
      </c>
      <c r="C172" s="42"/>
      <c r="D172" s="42"/>
      <c r="E172" s="249">
        <f t="shared" si="119"/>
        <v>0</v>
      </c>
      <c r="F172" s="42"/>
      <c r="G172" s="42"/>
      <c r="H172" s="249">
        <f t="shared" si="120"/>
        <v>0</v>
      </c>
      <c r="I172" s="42"/>
      <c r="J172" s="42"/>
      <c r="K172" s="249">
        <f t="shared" si="121"/>
        <v>0</v>
      </c>
      <c r="L172" s="42"/>
      <c r="M172" s="42"/>
      <c r="N172" s="249">
        <f t="shared" si="122"/>
        <v>0</v>
      </c>
      <c r="O172" s="42"/>
      <c r="P172" s="42"/>
      <c r="Q172" s="249">
        <f t="shared" si="123"/>
        <v>0</v>
      </c>
      <c r="R172" s="42"/>
      <c r="S172" s="42"/>
      <c r="T172" s="249">
        <f t="shared" si="124"/>
        <v>0</v>
      </c>
      <c r="U172" s="42"/>
      <c r="V172" s="42"/>
      <c r="W172" s="249">
        <f t="shared" si="125"/>
        <v>0</v>
      </c>
      <c r="X172" s="42"/>
      <c r="Y172" s="42"/>
      <c r="Z172" s="249">
        <f t="shared" si="126"/>
        <v>0</v>
      </c>
      <c r="AA172" s="42"/>
      <c r="AB172" s="42"/>
      <c r="AC172" s="249">
        <f t="shared" si="127"/>
        <v>0</v>
      </c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249">
        <f t="shared" si="128"/>
        <v>0</v>
      </c>
      <c r="AP172" s="42"/>
      <c r="AQ172" s="42"/>
      <c r="AR172" s="249">
        <f t="shared" si="129"/>
        <v>0</v>
      </c>
      <c r="AS172" s="42"/>
      <c r="AT172" s="42"/>
      <c r="AU172" s="249">
        <f t="shared" si="130"/>
        <v>0</v>
      </c>
      <c r="AV172" s="253">
        <f t="shared" si="131"/>
        <v>0</v>
      </c>
      <c r="AW172" s="253">
        <f t="shared" si="132"/>
        <v>0</v>
      </c>
      <c r="AX172" s="253">
        <f t="shared" si="133"/>
        <v>0</v>
      </c>
    </row>
    <row r="173" spans="1:50" s="80" customFormat="1" ht="21.75">
      <c r="A173" s="42">
        <v>162</v>
      </c>
      <c r="B173" s="228" t="s">
        <v>384</v>
      </c>
      <c r="C173" s="42"/>
      <c r="D173" s="42"/>
      <c r="E173" s="249">
        <f t="shared" si="119"/>
        <v>0</v>
      </c>
      <c r="F173" s="42"/>
      <c r="G173" s="42"/>
      <c r="H173" s="249">
        <f t="shared" si="120"/>
        <v>0</v>
      </c>
      <c r="I173" s="42"/>
      <c r="J173" s="42"/>
      <c r="K173" s="249">
        <f t="shared" si="121"/>
        <v>0</v>
      </c>
      <c r="L173" s="42"/>
      <c r="M173" s="42"/>
      <c r="N173" s="249">
        <f t="shared" si="122"/>
        <v>0</v>
      </c>
      <c r="O173" s="42"/>
      <c r="P173" s="42"/>
      <c r="Q173" s="249">
        <f t="shared" si="123"/>
        <v>0</v>
      </c>
      <c r="R173" s="42"/>
      <c r="S173" s="42"/>
      <c r="T173" s="249">
        <f t="shared" si="124"/>
        <v>0</v>
      </c>
      <c r="U173" s="42"/>
      <c r="V173" s="42"/>
      <c r="W173" s="249">
        <f t="shared" si="125"/>
        <v>0</v>
      </c>
      <c r="X173" s="42"/>
      <c r="Y173" s="42"/>
      <c r="Z173" s="249">
        <f t="shared" si="126"/>
        <v>0</v>
      </c>
      <c r="AA173" s="42"/>
      <c r="AB173" s="42"/>
      <c r="AC173" s="249">
        <f t="shared" si="127"/>
        <v>0</v>
      </c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249">
        <f t="shared" si="128"/>
        <v>0</v>
      </c>
      <c r="AP173" s="42"/>
      <c r="AQ173" s="42"/>
      <c r="AR173" s="249">
        <f t="shared" si="129"/>
        <v>0</v>
      </c>
      <c r="AS173" s="42"/>
      <c r="AT173" s="42"/>
      <c r="AU173" s="249">
        <f t="shared" si="130"/>
        <v>0</v>
      </c>
      <c r="AV173" s="253">
        <f t="shared" si="131"/>
        <v>0</v>
      </c>
      <c r="AW173" s="253">
        <f t="shared" si="132"/>
        <v>0</v>
      </c>
      <c r="AX173" s="253">
        <f t="shared" si="133"/>
        <v>0</v>
      </c>
    </row>
    <row r="174" spans="1:50" s="80" customFormat="1" ht="21.75">
      <c r="A174" s="42">
        <v>163</v>
      </c>
      <c r="B174" s="228" t="s">
        <v>385</v>
      </c>
      <c r="C174" s="42"/>
      <c r="D174" s="42"/>
      <c r="E174" s="249">
        <f t="shared" si="119"/>
        <v>0</v>
      </c>
      <c r="F174" s="42"/>
      <c r="G174" s="42"/>
      <c r="H174" s="249">
        <f t="shared" si="120"/>
        <v>0</v>
      </c>
      <c r="I174" s="42"/>
      <c r="J174" s="42"/>
      <c r="K174" s="249">
        <f t="shared" si="121"/>
        <v>0</v>
      </c>
      <c r="L174" s="42"/>
      <c r="M174" s="42"/>
      <c r="N174" s="249">
        <f t="shared" si="122"/>
        <v>0</v>
      </c>
      <c r="O174" s="42"/>
      <c r="P174" s="42"/>
      <c r="Q174" s="249">
        <f t="shared" si="123"/>
        <v>0</v>
      </c>
      <c r="R174" s="42"/>
      <c r="S174" s="42"/>
      <c r="T174" s="249">
        <f t="shared" si="124"/>
        <v>0</v>
      </c>
      <c r="U174" s="42"/>
      <c r="V174" s="42"/>
      <c r="W174" s="249">
        <f t="shared" si="125"/>
        <v>0</v>
      </c>
      <c r="X174" s="42"/>
      <c r="Y174" s="42"/>
      <c r="Z174" s="249">
        <f t="shared" si="126"/>
        <v>0</v>
      </c>
      <c r="AA174" s="42"/>
      <c r="AB174" s="42"/>
      <c r="AC174" s="249">
        <f t="shared" si="127"/>
        <v>0</v>
      </c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249">
        <f t="shared" si="128"/>
        <v>0</v>
      </c>
      <c r="AP174" s="42"/>
      <c r="AQ174" s="42"/>
      <c r="AR174" s="249">
        <f t="shared" si="129"/>
        <v>0</v>
      </c>
      <c r="AS174" s="42"/>
      <c r="AT174" s="42"/>
      <c r="AU174" s="249">
        <f t="shared" si="130"/>
        <v>0</v>
      </c>
      <c r="AV174" s="253">
        <f t="shared" si="131"/>
        <v>0</v>
      </c>
      <c r="AW174" s="253">
        <f t="shared" si="132"/>
        <v>0</v>
      </c>
      <c r="AX174" s="253">
        <f t="shared" si="133"/>
        <v>0</v>
      </c>
    </row>
    <row r="175" spans="1:50" s="80" customFormat="1" ht="21.75">
      <c r="A175" s="42">
        <v>164</v>
      </c>
      <c r="B175" s="228" t="s">
        <v>386</v>
      </c>
      <c r="C175" s="42"/>
      <c r="D175" s="42"/>
      <c r="E175" s="249">
        <f t="shared" si="119"/>
        <v>0</v>
      </c>
      <c r="F175" s="42"/>
      <c r="G175" s="42"/>
      <c r="H175" s="249">
        <f t="shared" si="120"/>
        <v>0</v>
      </c>
      <c r="I175" s="42"/>
      <c r="J175" s="42"/>
      <c r="K175" s="249">
        <f t="shared" si="121"/>
        <v>0</v>
      </c>
      <c r="L175" s="42"/>
      <c r="M175" s="42"/>
      <c r="N175" s="249">
        <f t="shared" si="122"/>
        <v>0</v>
      </c>
      <c r="O175" s="42"/>
      <c r="P175" s="42"/>
      <c r="Q175" s="249">
        <f t="shared" si="123"/>
        <v>0</v>
      </c>
      <c r="R175" s="42"/>
      <c r="S175" s="42"/>
      <c r="T175" s="249">
        <f t="shared" si="124"/>
        <v>0</v>
      </c>
      <c r="U175" s="42"/>
      <c r="V175" s="42"/>
      <c r="W175" s="249">
        <f t="shared" si="125"/>
        <v>0</v>
      </c>
      <c r="X175" s="42"/>
      <c r="Y175" s="42"/>
      <c r="Z175" s="249">
        <f t="shared" si="126"/>
        <v>0</v>
      </c>
      <c r="AA175" s="42"/>
      <c r="AB175" s="42"/>
      <c r="AC175" s="249">
        <f t="shared" si="127"/>
        <v>0</v>
      </c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249">
        <f t="shared" si="128"/>
        <v>0</v>
      </c>
      <c r="AP175" s="42"/>
      <c r="AQ175" s="42"/>
      <c r="AR175" s="249">
        <f t="shared" si="129"/>
        <v>0</v>
      </c>
      <c r="AS175" s="42"/>
      <c r="AT175" s="42"/>
      <c r="AU175" s="249">
        <f t="shared" si="130"/>
        <v>0</v>
      </c>
      <c r="AV175" s="253">
        <f t="shared" si="131"/>
        <v>0</v>
      </c>
      <c r="AW175" s="253">
        <f t="shared" si="132"/>
        <v>0</v>
      </c>
      <c r="AX175" s="253">
        <f t="shared" si="133"/>
        <v>0</v>
      </c>
    </row>
    <row r="176" spans="1:50" s="80" customFormat="1" ht="21.75">
      <c r="A176" s="42">
        <v>165</v>
      </c>
      <c r="B176" s="228" t="s">
        <v>387</v>
      </c>
      <c r="C176" s="42"/>
      <c r="D176" s="42"/>
      <c r="E176" s="249">
        <f t="shared" si="119"/>
        <v>0</v>
      </c>
      <c r="F176" s="42"/>
      <c r="G176" s="42"/>
      <c r="H176" s="249">
        <f t="shared" si="120"/>
        <v>0</v>
      </c>
      <c r="I176" s="42"/>
      <c r="J176" s="42"/>
      <c r="K176" s="249">
        <f t="shared" si="121"/>
        <v>0</v>
      </c>
      <c r="L176" s="42"/>
      <c r="M176" s="42"/>
      <c r="N176" s="249">
        <f t="shared" si="122"/>
        <v>0</v>
      </c>
      <c r="O176" s="42"/>
      <c r="P176" s="42"/>
      <c r="Q176" s="249">
        <f t="shared" si="123"/>
        <v>0</v>
      </c>
      <c r="R176" s="42"/>
      <c r="S176" s="42"/>
      <c r="T176" s="249">
        <f t="shared" si="124"/>
        <v>0</v>
      </c>
      <c r="U176" s="42"/>
      <c r="V176" s="42"/>
      <c r="W176" s="249">
        <f t="shared" si="125"/>
        <v>0</v>
      </c>
      <c r="X176" s="42"/>
      <c r="Y176" s="42"/>
      <c r="Z176" s="249">
        <f t="shared" si="126"/>
        <v>0</v>
      </c>
      <c r="AA176" s="42"/>
      <c r="AB176" s="42"/>
      <c r="AC176" s="249">
        <f t="shared" si="127"/>
        <v>0</v>
      </c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249">
        <f t="shared" si="128"/>
        <v>0</v>
      </c>
      <c r="AP176" s="42"/>
      <c r="AQ176" s="42"/>
      <c r="AR176" s="249">
        <f t="shared" si="129"/>
        <v>0</v>
      </c>
      <c r="AS176" s="42"/>
      <c r="AT176" s="42"/>
      <c r="AU176" s="249">
        <f t="shared" si="130"/>
        <v>0</v>
      </c>
      <c r="AV176" s="253">
        <f t="shared" si="131"/>
        <v>0</v>
      </c>
      <c r="AW176" s="253">
        <f t="shared" si="132"/>
        <v>0</v>
      </c>
      <c r="AX176" s="253">
        <f t="shared" si="133"/>
        <v>0</v>
      </c>
    </row>
    <row r="177" spans="1:50" s="80" customFormat="1" ht="21.75">
      <c r="A177" s="249"/>
      <c r="B177" s="252"/>
      <c r="C177" s="249">
        <f>SUM(C160:C176)</f>
        <v>0</v>
      </c>
      <c r="D177" s="249">
        <f aca="true" t="shared" si="134" ref="D177:AX177">SUM(D160:D176)</f>
        <v>0</v>
      </c>
      <c r="E177" s="249">
        <f t="shared" si="134"/>
        <v>0</v>
      </c>
      <c r="F177" s="249">
        <f t="shared" si="134"/>
        <v>0</v>
      </c>
      <c r="G177" s="249">
        <f t="shared" si="134"/>
        <v>0</v>
      </c>
      <c r="H177" s="249">
        <f t="shared" si="134"/>
        <v>0</v>
      </c>
      <c r="I177" s="249">
        <f t="shared" si="134"/>
        <v>0</v>
      </c>
      <c r="J177" s="249">
        <f t="shared" si="134"/>
        <v>0</v>
      </c>
      <c r="K177" s="249">
        <f t="shared" si="134"/>
        <v>0</v>
      </c>
      <c r="L177" s="249">
        <f t="shared" si="134"/>
        <v>0</v>
      </c>
      <c r="M177" s="249">
        <f t="shared" si="134"/>
        <v>0</v>
      </c>
      <c r="N177" s="249">
        <f t="shared" si="134"/>
        <v>0</v>
      </c>
      <c r="O177" s="249">
        <f t="shared" si="134"/>
        <v>0</v>
      </c>
      <c r="P177" s="249">
        <f t="shared" si="134"/>
        <v>0</v>
      </c>
      <c r="Q177" s="249">
        <f t="shared" si="134"/>
        <v>0</v>
      </c>
      <c r="R177" s="249">
        <f t="shared" si="134"/>
        <v>0</v>
      </c>
      <c r="S177" s="249">
        <f t="shared" si="134"/>
        <v>0</v>
      </c>
      <c r="T177" s="249">
        <f t="shared" si="134"/>
        <v>0</v>
      </c>
      <c r="U177" s="249">
        <f t="shared" si="134"/>
        <v>0</v>
      </c>
      <c r="V177" s="249">
        <f t="shared" si="134"/>
        <v>0</v>
      </c>
      <c r="W177" s="249">
        <f t="shared" si="134"/>
        <v>0</v>
      </c>
      <c r="X177" s="249">
        <f t="shared" si="134"/>
        <v>0</v>
      </c>
      <c r="Y177" s="249">
        <f t="shared" si="134"/>
        <v>0</v>
      </c>
      <c r="Z177" s="249">
        <f t="shared" si="134"/>
        <v>0</v>
      </c>
      <c r="AA177" s="249">
        <f t="shared" si="134"/>
        <v>0</v>
      </c>
      <c r="AB177" s="249">
        <f t="shared" si="134"/>
        <v>0</v>
      </c>
      <c r="AC177" s="249">
        <f t="shared" si="134"/>
        <v>0</v>
      </c>
      <c r="AD177" s="249">
        <f t="shared" si="134"/>
        <v>0</v>
      </c>
      <c r="AE177" s="249">
        <f t="shared" si="134"/>
        <v>0</v>
      </c>
      <c r="AF177" s="249">
        <f t="shared" si="134"/>
        <v>0</v>
      </c>
      <c r="AG177" s="249">
        <f t="shared" si="134"/>
        <v>0</v>
      </c>
      <c r="AH177" s="249">
        <f t="shared" si="134"/>
        <v>0</v>
      </c>
      <c r="AI177" s="249">
        <f t="shared" si="134"/>
        <v>0</v>
      </c>
      <c r="AJ177" s="249">
        <f t="shared" si="134"/>
        <v>0</v>
      </c>
      <c r="AK177" s="249">
        <f t="shared" si="134"/>
        <v>0</v>
      </c>
      <c r="AL177" s="249">
        <f t="shared" si="134"/>
        <v>0</v>
      </c>
      <c r="AM177" s="249">
        <f aca="true" t="shared" si="135" ref="AM177:AU177">SUM(AM160:AM176)</f>
        <v>0</v>
      </c>
      <c r="AN177" s="249">
        <f t="shared" si="135"/>
        <v>0</v>
      </c>
      <c r="AO177" s="249">
        <f t="shared" si="135"/>
        <v>0</v>
      </c>
      <c r="AP177" s="249">
        <f t="shared" si="135"/>
        <v>0</v>
      </c>
      <c r="AQ177" s="249">
        <f t="shared" si="135"/>
        <v>0</v>
      </c>
      <c r="AR177" s="249">
        <f t="shared" si="135"/>
        <v>0</v>
      </c>
      <c r="AS177" s="249">
        <f t="shared" si="135"/>
        <v>0</v>
      </c>
      <c r="AT177" s="249">
        <f t="shared" si="135"/>
        <v>0</v>
      </c>
      <c r="AU177" s="249">
        <f t="shared" si="135"/>
        <v>0</v>
      </c>
      <c r="AV177" s="253">
        <f t="shared" si="134"/>
        <v>0</v>
      </c>
      <c r="AW177" s="253">
        <f t="shared" si="134"/>
        <v>0</v>
      </c>
      <c r="AX177" s="253">
        <f t="shared" si="134"/>
        <v>0</v>
      </c>
    </row>
    <row r="178" spans="1:50" s="80" customFormat="1" ht="21.75">
      <c r="A178" s="42">
        <v>166</v>
      </c>
      <c r="B178" s="228" t="s">
        <v>388</v>
      </c>
      <c r="C178" s="42"/>
      <c r="D178" s="42"/>
      <c r="E178" s="249">
        <f aca="true" t="shared" si="136" ref="E178:E186">SUM(C178:D178)</f>
        <v>0</v>
      </c>
      <c r="F178" s="42"/>
      <c r="G178" s="42"/>
      <c r="H178" s="249">
        <f aca="true" t="shared" si="137" ref="H178:H186">SUM(F178:G178)</f>
        <v>0</v>
      </c>
      <c r="I178" s="42"/>
      <c r="J178" s="42"/>
      <c r="K178" s="249">
        <f aca="true" t="shared" si="138" ref="K178:K186">SUM(I178:J178)</f>
        <v>0</v>
      </c>
      <c r="L178" s="42"/>
      <c r="M178" s="42"/>
      <c r="N178" s="249">
        <f aca="true" t="shared" si="139" ref="N178:N186">SUM(L178:M178)</f>
        <v>0</v>
      </c>
      <c r="O178" s="42"/>
      <c r="P178" s="42"/>
      <c r="Q178" s="249">
        <f aca="true" t="shared" si="140" ref="Q178:Q186">SUM(O178:P178)</f>
        <v>0</v>
      </c>
      <c r="R178" s="42"/>
      <c r="S178" s="42"/>
      <c r="T178" s="249">
        <f aca="true" t="shared" si="141" ref="T178:T186">SUM(R178:S178)</f>
        <v>0</v>
      </c>
      <c r="U178" s="42"/>
      <c r="V178" s="42"/>
      <c r="W178" s="249">
        <f aca="true" t="shared" si="142" ref="W178:W186">SUM(U178:V178)</f>
        <v>0</v>
      </c>
      <c r="X178" s="42"/>
      <c r="Y178" s="42"/>
      <c r="Z178" s="249">
        <f aca="true" t="shared" si="143" ref="Z178:Z186">SUM(X178:Y178)</f>
        <v>0</v>
      </c>
      <c r="AA178" s="42"/>
      <c r="AB178" s="42"/>
      <c r="AC178" s="249">
        <f aca="true" t="shared" si="144" ref="AC178:AC186">SUM(AA178:AB178)</f>
        <v>0</v>
      </c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249">
        <f aca="true" t="shared" si="145" ref="AO178:AO186">SUM(AM178:AN178)</f>
        <v>0</v>
      </c>
      <c r="AP178" s="42"/>
      <c r="AQ178" s="42"/>
      <c r="AR178" s="249">
        <f aca="true" t="shared" si="146" ref="AR178:AR186">SUM(AP178:AQ178)</f>
        <v>0</v>
      </c>
      <c r="AS178" s="42"/>
      <c r="AT178" s="42"/>
      <c r="AU178" s="249">
        <f aca="true" t="shared" si="147" ref="AU178:AU186">SUM(AS178:AT178)</f>
        <v>0</v>
      </c>
      <c r="AV178" s="253">
        <f aca="true" t="shared" si="148" ref="AV178:AV186">+C178+F178+I178+L178+O178+R178+U178+X178+AA178+AM178+AP178+AS178</f>
        <v>0</v>
      </c>
      <c r="AW178" s="253">
        <f aca="true" t="shared" si="149" ref="AW178:AW186">+D178+G178+J178+M178+P178+S178+V178+Y178+AB178+AN178+AQ178+AT178</f>
        <v>0</v>
      </c>
      <c r="AX178" s="253">
        <f aca="true" t="shared" si="150" ref="AX178:AX186">SUM(AV178:AW178)</f>
        <v>0</v>
      </c>
    </row>
    <row r="179" spans="1:50" s="80" customFormat="1" ht="21.75">
      <c r="A179" s="42">
        <v>167</v>
      </c>
      <c r="B179" s="228" t="s">
        <v>389</v>
      </c>
      <c r="C179" s="42"/>
      <c r="D179" s="42"/>
      <c r="E179" s="249">
        <f t="shared" si="136"/>
        <v>0</v>
      </c>
      <c r="F179" s="42"/>
      <c r="G179" s="42"/>
      <c r="H179" s="249">
        <f t="shared" si="137"/>
        <v>0</v>
      </c>
      <c r="I179" s="42"/>
      <c r="J179" s="42"/>
      <c r="K179" s="249">
        <f t="shared" si="138"/>
        <v>0</v>
      </c>
      <c r="L179" s="42"/>
      <c r="M179" s="42"/>
      <c r="N179" s="249">
        <f t="shared" si="139"/>
        <v>0</v>
      </c>
      <c r="O179" s="42"/>
      <c r="P179" s="42"/>
      <c r="Q179" s="249">
        <f t="shared" si="140"/>
        <v>0</v>
      </c>
      <c r="R179" s="42"/>
      <c r="S179" s="42"/>
      <c r="T179" s="249">
        <f t="shared" si="141"/>
        <v>0</v>
      </c>
      <c r="U179" s="42"/>
      <c r="V179" s="42"/>
      <c r="W179" s="249">
        <f t="shared" si="142"/>
        <v>0</v>
      </c>
      <c r="X179" s="42"/>
      <c r="Y179" s="42"/>
      <c r="Z179" s="249">
        <f t="shared" si="143"/>
        <v>0</v>
      </c>
      <c r="AA179" s="42"/>
      <c r="AB179" s="42"/>
      <c r="AC179" s="249">
        <f t="shared" si="144"/>
        <v>0</v>
      </c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249">
        <f t="shared" si="145"/>
        <v>0</v>
      </c>
      <c r="AP179" s="42"/>
      <c r="AQ179" s="42"/>
      <c r="AR179" s="249">
        <f t="shared" si="146"/>
        <v>0</v>
      </c>
      <c r="AS179" s="42"/>
      <c r="AT179" s="42"/>
      <c r="AU179" s="249">
        <f t="shared" si="147"/>
        <v>0</v>
      </c>
      <c r="AV179" s="253">
        <f t="shared" si="148"/>
        <v>0</v>
      </c>
      <c r="AW179" s="253">
        <f t="shared" si="149"/>
        <v>0</v>
      </c>
      <c r="AX179" s="253">
        <f t="shared" si="150"/>
        <v>0</v>
      </c>
    </row>
    <row r="180" spans="1:50" s="80" customFormat="1" ht="21.75">
      <c r="A180" s="42">
        <v>168</v>
      </c>
      <c r="B180" s="228" t="s">
        <v>390</v>
      </c>
      <c r="C180" s="42"/>
      <c r="D180" s="42"/>
      <c r="E180" s="249">
        <f t="shared" si="136"/>
        <v>0</v>
      </c>
      <c r="F180" s="42"/>
      <c r="G180" s="42"/>
      <c r="H180" s="249">
        <f t="shared" si="137"/>
        <v>0</v>
      </c>
      <c r="I180" s="42"/>
      <c r="J180" s="42"/>
      <c r="K180" s="249">
        <f t="shared" si="138"/>
        <v>0</v>
      </c>
      <c r="L180" s="42"/>
      <c r="M180" s="42"/>
      <c r="N180" s="249">
        <f t="shared" si="139"/>
        <v>0</v>
      </c>
      <c r="O180" s="42"/>
      <c r="P180" s="42"/>
      <c r="Q180" s="249">
        <f t="shared" si="140"/>
        <v>0</v>
      </c>
      <c r="R180" s="42"/>
      <c r="S180" s="42"/>
      <c r="T180" s="249">
        <f t="shared" si="141"/>
        <v>0</v>
      </c>
      <c r="U180" s="42"/>
      <c r="V180" s="42"/>
      <c r="W180" s="249">
        <f t="shared" si="142"/>
        <v>0</v>
      </c>
      <c r="X180" s="42"/>
      <c r="Y180" s="42"/>
      <c r="Z180" s="249">
        <f t="shared" si="143"/>
        <v>0</v>
      </c>
      <c r="AA180" s="42"/>
      <c r="AB180" s="42"/>
      <c r="AC180" s="249">
        <f t="shared" si="144"/>
        <v>0</v>
      </c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249">
        <f t="shared" si="145"/>
        <v>0</v>
      </c>
      <c r="AP180" s="42"/>
      <c r="AQ180" s="42"/>
      <c r="AR180" s="249">
        <f t="shared" si="146"/>
        <v>0</v>
      </c>
      <c r="AS180" s="42"/>
      <c r="AT180" s="42"/>
      <c r="AU180" s="249">
        <f t="shared" si="147"/>
        <v>0</v>
      </c>
      <c r="AV180" s="253">
        <f t="shared" si="148"/>
        <v>0</v>
      </c>
      <c r="AW180" s="253">
        <f t="shared" si="149"/>
        <v>0</v>
      </c>
      <c r="AX180" s="253">
        <f t="shared" si="150"/>
        <v>0</v>
      </c>
    </row>
    <row r="181" spans="1:50" s="80" customFormat="1" ht="21.75">
      <c r="A181" s="42">
        <v>169</v>
      </c>
      <c r="B181" s="228" t="s">
        <v>391</v>
      </c>
      <c r="C181" s="42"/>
      <c r="D181" s="42"/>
      <c r="E181" s="249">
        <f t="shared" si="136"/>
        <v>0</v>
      </c>
      <c r="F181" s="42"/>
      <c r="G181" s="42"/>
      <c r="H181" s="249">
        <f t="shared" si="137"/>
        <v>0</v>
      </c>
      <c r="I181" s="42"/>
      <c r="J181" s="42"/>
      <c r="K181" s="249">
        <f t="shared" si="138"/>
        <v>0</v>
      </c>
      <c r="L181" s="42"/>
      <c r="M181" s="42"/>
      <c r="N181" s="249">
        <f t="shared" si="139"/>
        <v>0</v>
      </c>
      <c r="O181" s="42"/>
      <c r="P181" s="42"/>
      <c r="Q181" s="249">
        <f t="shared" si="140"/>
        <v>0</v>
      </c>
      <c r="R181" s="42"/>
      <c r="S181" s="42"/>
      <c r="T181" s="249">
        <f t="shared" si="141"/>
        <v>0</v>
      </c>
      <c r="U181" s="42"/>
      <c r="V181" s="42"/>
      <c r="W181" s="249">
        <f t="shared" si="142"/>
        <v>0</v>
      </c>
      <c r="X181" s="42"/>
      <c r="Y181" s="42"/>
      <c r="Z181" s="249">
        <f t="shared" si="143"/>
        <v>0</v>
      </c>
      <c r="AA181" s="42"/>
      <c r="AB181" s="42"/>
      <c r="AC181" s="249">
        <f t="shared" si="144"/>
        <v>0</v>
      </c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249">
        <f t="shared" si="145"/>
        <v>0</v>
      </c>
      <c r="AP181" s="42"/>
      <c r="AQ181" s="42"/>
      <c r="AR181" s="249">
        <f t="shared" si="146"/>
        <v>0</v>
      </c>
      <c r="AS181" s="42"/>
      <c r="AT181" s="42"/>
      <c r="AU181" s="249">
        <f t="shared" si="147"/>
        <v>0</v>
      </c>
      <c r="AV181" s="253">
        <f t="shared" si="148"/>
        <v>0</v>
      </c>
      <c r="AW181" s="253">
        <f t="shared" si="149"/>
        <v>0</v>
      </c>
      <c r="AX181" s="253">
        <f t="shared" si="150"/>
        <v>0</v>
      </c>
    </row>
    <row r="182" spans="1:50" s="80" customFormat="1" ht="21.75">
      <c r="A182" s="42">
        <v>170</v>
      </c>
      <c r="B182" s="228" t="s">
        <v>392</v>
      </c>
      <c r="C182" s="42"/>
      <c r="D182" s="42"/>
      <c r="E182" s="249">
        <f t="shared" si="136"/>
        <v>0</v>
      </c>
      <c r="F182" s="42"/>
      <c r="G182" s="42"/>
      <c r="H182" s="249">
        <f t="shared" si="137"/>
        <v>0</v>
      </c>
      <c r="I182" s="42"/>
      <c r="J182" s="42"/>
      <c r="K182" s="249">
        <f t="shared" si="138"/>
        <v>0</v>
      </c>
      <c r="L182" s="42"/>
      <c r="M182" s="42"/>
      <c r="N182" s="249">
        <f t="shared" si="139"/>
        <v>0</v>
      </c>
      <c r="O182" s="42"/>
      <c r="P182" s="42"/>
      <c r="Q182" s="249">
        <f t="shared" si="140"/>
        <v>0</v>
      </c>
      <c r="R182" s="42"/>
      <c r="S182" s="42"/>
      <c r="T182" s="249">
        <f t="shared" si="141"/>
        <v>0</v>
      </c>
      <c r="U182" s="42"/>
      <c r="V182" s="42"/>
      <c r="W182" s="249">
        <f t="shared" si="142"/>
        <v>0</v>
      </c>
      <c r="X182" s="42"/>
      <c r="Y182" s="42"/>
      <c r="Z182" s="249">
        <f t="shared" si="143"/>
        <v>0</v>
      </c>
      <c r="AA182" s="42"/>
      <c r="AB182" s="42"/>
      <c r="AC182" s="249">
        <f t="shared" si="144"/>
        <v>0</v>
      </c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249">
        <f t="shared" si="145"/>
        <v>0</v>
      </c>
      <c r="AP182" s="42"/>
      <c r="AQ182" s="42"/>
      <c r="AR182" s="249">
        <f t="shared" si="146"/>
        <v>0</v>
      </c>
      <c r="AS182" s="42"/>
      <c r="AT182" s="42"/>
      <c r="AU182" s="249">
        <f t="shared" si="147"/>
        <v>0</v>
      </c>
      <c r="AV182" s="253">
        <f t="shared" si="148"/>
        <v>0</v>
      </c>
      <c r="AW182" s="253">
        <f t="shared" si="149"/>
        <v>0</v>
      </c>
      <c r="AX182" s="253">
        <f t="shared" si="150"/>
        <v>0</v>
      </c>
    </row>
    <row r="183" spans="1:50" s="80" customFormat="1" ht="21.75">
      <c r="A183" s="42">
        <v>171</v>
      </c>
      <c r="B183" s="228" t="s">
        <v>393</v>
      </c>
      <c r="C183" s="42"/>
      <c r="D183" s="42"/>
      <c r="E183" s="249">
        <f t="shared" si="136"/>
        <v>0</v>
      </c>
      <c r="F183" s="42"/>
      <c r="G183" s="42"/>
      <c r="H183" s="249">
        <f t="shared" si="137"/>
        <v>0</v>
      </c>
      <c r="I183" s="42"/>
      <c r="J183" s="42"/>
      <c r="K183" s="249">
        <f t="shared" si="138"/>
        <v>0</v>
      </c>
      <c r="L183" s="42"/>
      <c r="M183" s="42"/>
      <c r="N183" s="249">
        <f t="shared" si="139"/>
        <v>0</v>
      </c>
      <c r="O183" s="42"/>
      <c r="P183" s="42"/>
      <c r="Q183" s="249">
        <f t="shared" si="140"/>
        <v>0</v>
      </c>
      <c r="R183" s="42"/>
      <c r="S183" s="42"/>
      <c r="T183" s="249">
        <f t="shared" si="141"/>
        <v>0</v>
      </c>
      <c r="U183" s="42"/>
      <c r="V183" s="42"/>
      <c r="W183" s="249">
        <f t="shared" si="142"/>
        <v>0</v>
      </c>
      <c r="X183" s="42"/>
      <c r="Y183" s="42"/>
      <c r="Z183" s="249">
        <f t="shared" si="143"/>
        <v>0</v>
      </c>
      <c r="AA183" s="42"/>
      <c r="AB183" s="42"/>
      <c r="AC183" s="249">
        <f t="shared" si="144"/>
        <v>0</v>
      </c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249">
        <f t="shared" si="145"/>
        <v>0</v>
      </c>
      <c r="AP183" s="42"/>
      <c r="AQ183" s="42"/>
      <c r="AR183" s="249">
        <f t="shared" si="146"/>
        <v>0</v>
      </c>
      <c r="AS183" s="42"/>
      <c r="AT183" s="42"/>
      <c r="AU183" s="249">
        <f t="shared" si="147"/>
        <v>0</v>
      </c>
      <c r="AV183" s="253">
        <f t="shared" si="148"/>
        <v>0</v>
      </c>
      <c r="AW183" s="253">
        <f t="shared" si="149"/>
        <v>0</v>
      </c>
      <c r="AX183" s="253">
        <f t="shared" si="150"/>
        <v>0</v>
      </c>
    </row>
    <row r="184" spans="1:50" s="80" customFormat="1" ht="21.75">
      <c r="A184" s="42">
        <v>172</v>
      </c>
      <c r="B184" s="228" t="s">
        <v>394</v>
      </c>
      <c r="C184" s="42"/>
      <c r="D184" s="42"/>
      <c r="E184" s="249">
        <f t="shared" si="136"/>
        <v>0</v>
      </c>
      <c r="F184" s="42"/>
      <c r="G184" s="42"/>
      <c r="H184" s="249">
        <f t="shared" si="137"/>
        <v>0</v>
      </c>
      <c r="I184" s="42"/>
      <c r="J184" s="42"/>
      <c r="K184" s="249">
        <f t="shared" si="138"/>
        <v>0</v>
      </c>
      <c r="L184" s="42"/>
      <c r="M184" s="42"/>
      <c r="N184" s="249">
        <f t="shared" si="139"/>
        <v>0</v>
      </c>
      <c r="O184" s="42"/>
      <c r="P184" s="42"/>
      <c r="Q184" s="249">
        <f t="shared" si="140"/>
        <v>0</v>
      </c>
      <c r="R184" s="42"/>
      <c r="S184" s="42"/>
      <c r="T184" s="249">
        <f t="shared" si="141"/>
        <v>0</v>
      </c>
      <c r="U184" s="42"/>
      <c r="V184" s="42"/>
      <c r="W184" s="249">
        <f t="shared" si="142"/>
        <v>0</v>
      </c>
      <c r="X184" s="42"/>
      <c r="Y184" s="42"/>
      <c r="Z184" s="249">
        <f t="shared" si="143"/>
        <v>0</v>
      </c>
      <c r="AA184" s="42"/>
      <c r="AB184" s="42"/>
      <c r="AC184" s="249">
        <f t="shared" si="144"/>
        <v>0</v>
      </c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249">
        <f t="shared" si="145"/>
        <v>0</v>
      </c>
      <c r="AP184" s="42"/>
      <c r="AQ184" s="42"/>
      <c r="AR184" s="249">
        <f t="shared" si="146"/>
        <v>0</v>
      </c>
      <c r="AS184" s="42"/>
      <c r="AT184" s="42"/>
      <c r="AU184" s="249">
        <f t="shared" si="147"/>
        <v>0</v>
      </c>
      <c r="AV184" s="253">
        <f t="shared" si="148"/>
        <v>0</v>
      </c>
      <c r="AW184" s="253">
        <f t="shared" si="149"/>
        <v>0</v>
      </c>
      <c r="AX184" s="253">
        <f t="shared" si="150"/>
        <v>0</v>
      </c>
    </row>
    <row r="185" spans="1:50" s="80" customFormat="1" ht="21.75">
      <c r="A185" s="42">
        <v>173</v>
      </c>
      <c r="B185" s="228" t="s">
        <v>395</v>
      </c>
      <c r="C185" s="42"/>
      <c r="D185" s="42"/>
      <c r="E185" s="249">
        <f t="shared" si="136"/>
        <v>0</v>
      </c>
      <c r="F185" s="42"/>
      <c r="G185" s="42"/>
      <c r="H185" s="249">
        <f t="shared" si="137"/>
        <v>0</v>
      </c>
      <c r="I185" s="42"/>
      <c r="J185" s="42"/>
      <c r="K185" s="249">
        <f t="shared" si="138"/>
        <v>0</v>
      </c>
      <c r="L185" s="42"/>
      <c r="M185" s="42"/>
      <c r="N185" s="249">
        <f t="shared" si="139"/>
        <v>0</v>
      </c>
      <c r="O185" s="42"/>
      <c r="P185" s="42"/>
      <c r="Q185" s="249">
        <f t="shared" si="140"/>
        <v>0</v>
      </c>
      <c r="R185" s="42"/>
      <c r="S185" s="42"/>
      <c r="T185" s="249">
        <f t="shared" si="141"/>
        <v>0</v>
      </c>
      <c r="U185" s="42"/>
      <c r="V185" s="42"/>
      <c r="W185" s="249">
        <f t="shared" si="142"/>
        <v>0</v>
      </c>
      <c r="X185" s="42"/>
      <c r="Y185" s="42"/>
      <c r="Z185" s="249">
        <f t="shared" si="143"/>
        <v>0</v>
      </c>
      <c r="AA185" s="42"/>
      <c r="AB185" s="42"/>
      <c r="AC185" s="249">
        <f t="shared" si="144"/>
        <v>0</v>
      </c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249">
        <f t="shared" si="145"/>
        <v>0</v>
      </c>
      <c r="AP185" s="42"/>
      <c r="AQ185" s="42"/>
      <c r="AR185" s="249">
        <f t="shared" si="146"/>
        <v>0</v>
      </c>
      <c r="AS185" s="42"/>
      <c r="AT185" s="42"/>
      <c r="AU185" s="249">
        <f t="shared" si="147"/>
        <v>0</v>
      </c>
      <c r="AV185" s="253">
        <f t="shared" si="148"/>
        <v>0</v>
      </c>
      <c r="AW185" s="253">
        <f t="shared" si="149"/>
        <v>0</v>
      </c>
      <c r="AX185" s="253">
        <f t="shared" si="150"/>
        <v>0</v>
      </c>
    </row>
    <row r="186" spans="1:50" s="80" customFormat="1" ht="21.75">
      <c r="A186" s="42">
        <v>174</v>
      </c>
      <c r="B186" s="228" t="s">
        <v>396</v>
      </c>
      <c r="C186" s="42"/>
      <c r="D186" s="42"/>
      <c r="E186" s="249">
        <f t="shared" si="136"/>
        <v>0</v>
      </c>
      <c r="F186" s="42"/>
      <c r="G186" s="42"/>
      <c r="H186" s="249">
        <f t="shared" si="137"/>
        <v>0</v>
      </c>
      <c r="I186" s="42"/>
      <c r="J186" s="42"/>
      <c r="K186" s="249">
        <f t="shared" si="138"/>
        <v>0</v>
      </c>
      <c r="L186" s="42"/>
      <c r="M186" s="42"/>
      <c r="N186" s="249">
        <f t="shared" si="139"/>
        <v>0</v>
      </c>
      <c r="O186" s="42"/>
      <c r="P186" s="42"/>
      <c r="Q186" s="249">
        <f t="shared" si="140"/>
        <v>0</v>
      </c>
      <c r="R186" s="42"/>
      <c r="S186" s="42"/>
      <c r="T186" s="249">
        <f t="shared" si="141"/>
        <v>0</v>
      </c>
      <c r="U186" s="42"/>
      <c r="V186" s="42"/>
      <c r="W186" s="249">
        <f t="shared" si="142"/>
        <v>0</v>
      </c>
      <c r="X186" s="42"/>
      <c r="Y186" s="42"/>
      <c r="Z186" s="249">
        <f t="shared" si="143"/>
        <v>0</v>
      </c>
      <c r="AA186" s="42"/>
      <c r="AB186" s="42"/>
      <c r="AC186" s="249">
        <f t="shared" si="144"/>
        <v>0</v>
      </c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249">
        <f t="shared" si="145"/>
        <v>0</v>
      </c>
      <c r="AP186" s="42"/>
      <c r="AQ186" s="42"/>
      <c r="AR186" s="249">
        <f t="shared" si="146"/>
        <v>0</v>
      </c>
      <c r="AS186" s="42"/>
      <c r="AT186" s="42"/>
      <c r="AU186" s="249">
        <f t="shared" si="147"/>
        <v>0</v>
      </c>
      <c r="AV186" s="253">
        <f t="shared" si="148"/>
        <v>0</v>
      </c>
      <c r="AW186" s="253">
        <f t="shared" si="149"/>
        <v>0</v>
      </c>
      <c r="AX186" s="253">
        <f t="shared" si="150"/>
        <v>0</v>
      </c>
    </row>
    <row r="187" spans="1:50" s="80" customFormat="1" ht="21.75">
      <c r="A187" s="249"/>
      <c r="B187" s="252"/>
      <c r="C187" s="249">
        <f>SUM(C178:C186)</f>
        <v>0</v>
      </c>
      <c r="D187" s="249">
        <f aca="true" t="shared" si="151" ref="D187:AX187">SUM(D178:D186)</f>
        <v>0</v>
      </c>
      <c r="E187" s="249">
        <f t="shared" si="151"/>
        <v>0</v>
      </c>
      <c r="F187" s="249">
        <f t="shared" si="151"/>
        <v>0</v>
      </c>
      <c r="G187" s="249">
        <f t="shared" si="151"/>
        <v>0</v>
      </c>
      <c r="H187" s="249">
        <f t="shared" si="151"/>
        <v>0</v>
      </c>
      <c r="I187" s="249">
        <f t="shared" si="151"/>
        <v>0</v>
      </c>
      <c r="J187" s="249">
        <f t="shared" si="151"/>
        <v>0</v>
      </c>
      <c r="K187" s="249">
        <f t="shared" si="151"/>
        <v>0</v>
      </c>
      <c r="L187" s="249">
        <f t="shared" si="151"/>
        <v>0</v>
      </c>
      <c r="M187" s="249">
        <f t="shared" si="151"/>
        <v>0</v>
      </c>
      <c r="N187" s="249">
        <f t="shared" si="151"/>
        <v>0</v>
      </c>
      <c r="O187" s="249">
        <f t="shared" si="151"/>
        <v>0</v>
      </c>
      <c r="P187" s="249">
        <f t="shared" si="151"/>
        <v>0</v>
      </c>
      <c r="Q187" s="249">
        <f t="shared" si="151"/>
        <v>0</v>
      </c>
      <c r="R187" s="249">
        <f t="shared" si="151"/>
        <v>0</v>
      </c>
      <c r="S187" s="249">
        <f t="shared" si="151"/>
        <v>0</v>
      </c>
      <c r="T187" s="249">
        <f t="shared" si="151"/>
        <v>0</v>
      </c>
      <c r="U187" s="249">
        <f t="shared" si="151"/>
        <v>0</v>
      </c>
      <c r="V187" s="249">
        <f t="shared" si="151"/>
        <v>0</v>
      </c>
      <c r="W187" s="249">
        <f t="shared" si="151"/>
        <v>0</v>
      </c>
      <c r="X187" s="249">
        <f t="shared" si="151"/>
        <v>0</v>
      </c>
      <c r="Y187" s="249">
        <f t="shared" si="151"/>
        <v>0</v>
      </c>
      <c r="Z187" s="249">
        <f t="shared" si="151"/>
        <v>0</v>
      </c>
      <c r="AA187" s="249">
        <f t="shared" si="151"/>
        <v>0</v>
      </c>
      <c r="AB187" s="249">
        <f t="shared" si="151"/>
        <v>0</v>
      </c>
      <c r="AC187" s="249">
        <f t="shared" si="151"/>
        <v>0</v>
      </c>
      <c r="AD187" s="249">
        <f t="shared" si="151"/>
        <v>0</v>
      </c>
      <c r="AE187" s="249">
        <f t="shared" si="151"/>
        <v>0</v>
      </c>
      <c r="AF187" s="249">
        <f t="shared" si="151"/>
        <v>0</v>
      </c>
      <c r="AG187" s="249">
        <f t="shared" si="151"/>
        <v>0</v>
      </c>
      <c r="AH187" s="249">
        <f t="shared" si="151"/>
        <v>0</v>
      </c>
      <c r="AI187" s="249">
        <f t="shared" si="151"/>
        <v>0</v>
      </c>
      <c r="AJ187" s="249">
        <f t="shared" si="151"/>
        <v>0</v>
      </c>
      <c r="AK187" s="249">
        <f t="shared" si="151"/>
        <v>0</v>
      </c>
      <c r="AL187" s="249">
        <f t="shared" si="151"/>
        <v>0</v>
      </c>
      <c r="AM187" s="249">
        <f aca="true" t="shared" si="152" ref="AM187:AU187">SUM(AM178:AM186)</f>
        <v>0</v>
      </c>
      <c r="AN187" s="249">
        <f t="shared" si="152"/>
        <v>0</v>
      </c>
      <c r="AO187" s="249">
        <f t="shared" si="152"/>
        <v>0</v>
      </c>
      <c r="AP187" s="249">
        <f t="shared" si="152"/>
        <v>0</v>
      </c>
      <c r="AQ187" s="249">
        <f t="shared" si="152"/>
        <v>0</v>
      </c>
      <c r="AR187" s="249">
        <f t="shared" si="152"/>
        <v>0</v>
      </c>
      <c r="AS187" s="249">
        <f t="shared" si="152"/>
        <v>0</v>
      </c>
      <c r="AT187" s="249">
        <f t="shared" si="152"/>
        <v>0</v>
      </c>
      <c r="AU187" s="249">
        <f t="shared" si="152"/>
        <v>0</v>
      </c>
      <c r="AV187" s="253">
        <f t="shared" si="151"/>
        <v>0</v>
      </c>
      <c r="AW187" s="253">
        <f t="shared" si="151"/>
        <v>0</v>
      </c>
      <c r="AX187" s="253">
        <f t="shared" si="151"/>
        <v>0</v>
      </c>
    </row>
    <row r="188" spans="1:50" s="80" customFormat="1" ht="21.75">
      <c r="A188" s="42">
        <v>175</v>
      </c>
      <c r="B188" s="228" t="s">
        <v>397</v>
      </c>
      <c r="C188" s="42"/>
      <c r="D188" s="42"/>
      <c r="E188" s="249">
        <f aca="true" t="shared" si="153" ref="E188:E197">SUM(C188:D188)</f>
        <v>0</v>
      </c>
      <c r="F188" s="42"/>
      <c r="G188" s="42"/>
      <c r="H188" s="249">
        <f aca="true" t="shared" si="154" ref="H188:H197">SUM(F188:G188)</f>
        <v>0</v>
      </c>
      <c r="I188" s="42"/>
      <c r="J188" s="42"/>
      <c r="K188" s="249">
        <f aca="true" t="shared" si="155" ref="K188:K197">SUM(I188:J188)</f>
        <v>0</v>
      </c>
      <c r="L188" s="42"/>
      <c r="M188" s="42"/>
      <c r="N188" s="249">
        <f aca="true" t="shared" si="156" ref="N188:N197">SUM(L188:M188)</f>
        <v>0</v>
      </c>
      <c r="O188" s="42"/>
      <c r="P188" s="42"/>
      <c r="Q188" s="249">
        <f aca="true" t="shared" si="157" ref="Q188:Q197">SUM(O188:P188)</f>
        <v>0</v>
      </c>
      <c r="R188" s="42"/>
      <c r="S188" s="42"/>
      <c r="T188" s="249">
        <f aca="true" t="shared" si="158" ref="T188:T197">SUM(R188:S188)</f>
        <v>0</v>
      </c>
      <c r="U188" s="42"/>
      <c r="V188" s="42"/>
      <c r="W188" s="249">
        <f aca="true" t="shared" si="159" ref="W188:W197">SUM(U188:V188)</f>
        <v>0</v>
      </c>
      <c r="X188" s="42"/>
      <c r="Y188" s="42"/>
      <c r="Z188" s="249">
        <f aca="true" t="shared" si="160" ref="Z188:Z197">SUM(X188:Y188)</f>
        <v>0</v>
      </c>
      <c r="AA188" s="42"/>
      <c r="AB188" s="42"/>
      <c r="AC188" s="249">
        <f aca="true" t="shared" si="161" ref="AC188:AC197">SUM(AA188:AB188)</f>
        <v>0</v>
      </c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249">
        <f aca="true" t="shared" si="162" ref="AO188:AO197">SUM(AM188:AN188)</f>
        <v>0</v>
      </c>
      <c r="AP188" s="42"/>
      <c r="AQ188" s="42"/>
      <c r="AR188" s="249">
        <f aca="true" t="shared" si="163" ref="AR188:AR197">SUM(AP188:AQ188)</f>
        <v>0</v>
      </c>
      <c r="AS188" s="42"/>
      <c r="AT188" s="42"/>
      <c r="AU188" s="249">
        <f aca="true" t="shared" si="164" ref="AU188:AU197">SUM(AS188:AT188)</f>
        <v>0</v>
      </c>
      <c r="AV188" s="253">
        <f aca="true" t="shared" si="165" ref="AV188:AV197">+C188+F188+I188+L188+O188+R188+U188+X188+AA188+AM188+AP188+AS188</f>
        <v>0</v>
      </c>
      <c r="AW188" s="253">
        <f aca="true" t="shared" si="166" ref="AW188:AW197">+D188+G188+J188+M188+P188+S188+V188+Y188+AB188+AN188+AQ188+AT188</f>
        <v>0</v>
      </c>
      <c r="AX188" s="253">
        <f aca="true" t="shared" si="167" ref="AX188:AX197">SUM(AV188:AW188)</f>
        <v>0</v>
      </c>
    </row>
    <row r="189" spans="1:50" s="80" customFormat="1" ht="21.75">
      <c r="A189" s="42">
        <v>176</v>
      </c>
      <c r="B189" s="228" t="s">
        <v>398</v>
      </c>
      <c r="C189" s="42"/>
      <c r="D189" s="42"/>
      <c r="E189" s="249">
        <f t="shared" si="153"/>
        <v>0</v>
      </c>
      <c r="F189" s="42"/>
      <c r="G189" s="42"/>
      <c r="H189" s="249">
        <f t="shared" si="154"/>
        <v>0</v>
      </c>
      <c r="I189" s="42"/>
      <c r="J189" s="42"/>
      <c r="K189" s="249">
        <f t="shared" si="155"/>
        <v>0</v>
      </c>
      <c r="L189" s="42"/>
      <c r="M189" s="42"/>
      <c r="N189" s="249">
        <f t="shared" si="156"/>
        <v>0</v>
      </c>
      <c r="O189" s="42"/>
      <c r="P189" s="42"/>
      <c r="Q189" s="249">
        <f t="shared" si="157"/>
        <v>0</v>
      </c>
      <c r="R189" s="42"/>
      <c r="S189" s="42"/>
      <c r="T189" s="249">
        <f t="shared" si="158"/>
        <v>0</v>
      </c>
      <c r="U189" s="42"/>
      <c r="V189" s="42"/>
      <c r="W189" s="249">
        <f t="shared" si="159"/>
        <v>0</v>
      </c>
      <c r="X189" s="42"/>
      <c r="Y189" s="42"/>
      <c r="Z189" s="249">
        <f t="shared" si="160"/>
        <v>0</v>
      </c>
      <c r="AA189" s="42"/>
      <c r="AB189" s="42"/>
      <c r="AC189" s="249">
        <f t="shared" si="161"/>
        <v>0</v>
      </c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249">
        <f t="shared" si="162"/>
        <v>0</v>
      </c>
      <c r="AP189" s="42"/>
      <c r="AQ189" s="42"/>
      <c r="AR189" s="249">
        <f t="shared" si="163"/>
        <v>0</v>
      </c>
      <c r="AS189" s="42"/>
      <c r="AT189" s="42"/>
      <c r="AU189" s="249">
        <f t="shared" si="164"/>
        <v>0</v>
      </c>
      <c r="AV189" s="253">
        <f t="shared" si="165"/>
        <v>0</v>
      </c>
      <c r="AW189" s="253">
        <f t="shared" si="166"/>
        <v>0</v>
      </c>
      <c r="AX189" s="253">
        <f t="shared" si="167"/>
        <v>0</v>
      </c>
    </row>
    <row r="190" spans="1:50" s="80" customFormat="1" ht="21.75">
      <c r="A190" s="42">
        <v>177</v>
      </c>
      <c r="B190" s="228" t="s">
        <v>399</v>
      </c>
      <c r="C190" s="42"/>
      <c r="D190" s="42"/>
      <c r="E190" s="249">
        <f t="shared" si="153"/>
        <v>0</v>
      </c>
      <c r="F190" s="42"/>
      <c r="G190" s="42"/>
      <c r="H190" s="249">
        <f t="shared" si="154"/>
        <v>0</v>
      </c>
      <c r="I190" s="42"/>
      <c r="J190" s="42"/>
      <c r="K190" s="249">
        <f t="shared" si="155"/>
        <v>0</v>
      </c>
      <c r="L190" s="42"/>
      <c r="M190" s="42"/>
      <c r="N190" s="249">
        <f t="shared" si="156"/>
        <v>0</v>
      </c>
      <c r="O190" s="42"/>
      <c r="P190" s="42"/>
      <c r="Q190" s="249">
        <f t="shared" si="157"/>
        <v>0</v>
      </c>
      <c r="R190" s="42"/>
      <c r="S190" s="42"/>
      <c r="T190" s="249">
        <f t="shared" si="158"/>
        <v>0</v>
      </c>
      <c r="U190" s="42"/>
      <c r="V190" s="42"/>
      <c r="W190" s="249">
        <f t="shared" si="159"/>
        <v>0</v>
      </c>
      <c r="X190" s="42"/>
      <c r="Y190" s="42"/>
      <c r="Z190" s="249">
        <f t="shared" si="160"/>
        <v>0</v>
      </c>
      <c r="AA190" s="42"/>
      <c r="AB190" s="42"/>
      <c r="AC190" s="249">
        <f t="shared" si="161"/>
        <v>0</v>
      </c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249">
        <f t="shared" si="162"/>
        <v>0</v>
      </c>
      <c r="AP190" s="42"/>
      <c r="AQ190" s="42"/>
      <c r="AR190" s="249">
        <f t="shared" si="163"/>
        <v>0</v>
      </c>
      <c r="AS190" s="42"/>
      <c r="AT190" s="42"/>
      <c r="AU190" s="249">
        <f t="shared" si="164"/>
        <v>0</v>
      </c>
      <c r="AV190" s="253">
        <f t="shared" si="165"/>
        <v>0</v>
      </c>
      <c r="AW190" s="253">
        <f t="shared" si="166"/>
        <v>0</v>
      </c>
      <c r="AX190" s="253">
        <f t="shared" si="167"/>
        <v>0</v>
      </c>
    </row>
    <row r="191" spans="1:50" s="80" customFormat="1" ht="21.75">
      <c r="A191" s="42">
        <v>178</v>
      </c>
      <c r="B191" s="271" t="s">
        <v>400</v>
      </c>
      <c r="C191" s="42">
        <v>4072</v>
      </c>
      <c r="D191" s="42">
        <v>0</v>
      </c>
      <c r="E191" s="42">
        <f>SUM(C191:D191)</f>
        <v>4072</v>
      </c>
      <c r="F191" s="42">
        <v>0</v>
      </c>
      <c r="G191" s="42">
        <v>0</v>
      </c>
      <c r="H191" s="42">
        <f>SUM(F191:G191)</f>
        <v>0</v>
      </c>
      <c r="I191" s="42">
        <v>2719</v>
      </c>
      <c r="J191" s="42">
        <v>0</v>
      </c>
      <c r="K191" s="42">
        <f>SUM(I191:J191)</f>
        <v>2719</v>
      </c>
      <c r="L191" s="42">
        <v>0</v>
      </c>
      <c r="M191" s="42">
        <v>0</v>
      </c>
      <c r="N191" s="42">
        <f>SUM(L191:M191)</f>
        <v>0</v>
      </c>
      <c r="O191" s="42">
        <v>2678</v>
      </c>
      <c r="P191" s="42">
        <v>0</v>
      </c>
      <c r="Q191" s="42">
        <f>SUM(O191:P191)</f>
        <v>2678</v>
      </c>
      <c r="R191" s="42">
        <v>0</v>
      </c>
      <c r="S191" s="42">
        <v>0</v>
      </c>
      <c r="T191" s="42">
        <f>SUM(R191:S191)</f>
        <v>0</v>
      </c>
      <c r="U191" s="42">
        <v>2810</v>
      </c>
      <c r="V191" s="42">
        <v>0</v>
      </c>
      <c r="W191" s="42">
        <f>SUM(U191:V191)</f>
        <v>2810</v>
      </c>
      <c r="X191" s="42">
        <v>0</v>
      </c>
      <c r="Y191" s="42">
        <v>0</v>
      </c>
      <c r="Z191" s="42">
        <f>SUM(X191:Y191)</f>
        <v>0</v>
      </c>
      <c r="AA191" s="42">
        <v>3300</v>
      </c>
      <c r="AB191" s="42">
        <v>0</v>
      </c>
      <c r="AC191" s="42">
        <f>SUM(AA191:AB191)</f>
        <v>3300</v>
      </c>
      <c r="AD191" s="42"/>
      <c r="AE191" s="42"/>
      <c r="AF191" s="42"/>
      <c r="AG191" s="42"/>
      <c r="AH191" s="42"/>
      <c r="AI191" s="42"/>
      <c r="AJ191" s="42"/>
      <c r="AK191" s="42"/>
      <c r="AL191" s="42"/>
      <c r="AM191" s="42">
        <v>0</v>
      </c>
      <c r="AN191" s="42">
        <v>0</v>
      </c>
      <c r="AO191" s="42">
        <f>SUM(AM191:AN191)</f>
        <v>0</v>
      </c>
      <c r="AP191" s="42">
        <v>2324</v>
      </c>
      <c r="AQ191" s="42">
        <v>0</v>
      </c>
      <c r="AR191" s="42">
        <f>SUM(AP191:AQ191)</f>
        <v>2324</v>
      </c>
      <c r="AS191" s="42">
        <v>0</v>
      </c>
      <c r="AT191" s="42">
        <v>14650</v>
      </c>
      <c r="AU191" s="42">
        <f>SUM(AS191:AT191)</f>
        <v>14650</v>
      </c>
      <c r="AV191" s="253">
        <f t="shared" si="165"/>
        <v>17903</v>
      </c>
      <c r="AW191" s="253">
        <f t="shared" si="166"/>
        <v>14650</v>
      </c>
      <c r="AX191" s="253">
        <f t="shared" si="167"/>
        <v>32553</v>
      </c>
    </row>
    <row r="192" spans="1:50" s="80" customFormat="1" ht="21.75">
      <c r="A192" s="42">
        <v>179</v>
      </c>
      <c r="B192" s="228" t="s">
        <v>401</v>
      </c>
      <c r="C192" s="42"/>
      <c r="D192" s="42"/>
      <c r="E192" s="249">
        <f t="shared" si="153"/>
        <v>0</v>
      </c>
      <c r="F192" s="42"/>
      <c r="G192" s="42"/>
      <c r="H192" s="249">
        <f t="shared" si="154"/>
        <v>0</v>
      </c>
      <c r="I192" s="42"/>
      <c r="J192" s="42"/>
      <c r="K192" s="249">
        <f t="shared" si="155"/>
        <v>0</v>
      </c>
      <c r="L192" s="42"/>
      <c r="M192" s="42"/>
      <c r="N192" s="249">
        <f t="shared" si="156"/>
        <v>0</v>
      </c>
      <c r="O192" s="42"/>
      <c r="P192" s="42"/>
      <c r="Q192" s="249">
        <f t="shared" si="157"/>
        <v>0</v>
      </c>
      <c r="R192" s="42"/>
      <c r="S192" s="42"/>
      <c r="T192" s="249">
        <f t="shared" si="158"/>
        <v>0</v>
      </c>
      <c r="U192" s="42"/>
      <c r="V192" s="42"/>
      <c r="W192" s="249">
        <f t="shared" si="159"/>
        <v>0</v>
      </c>
      <c r="X192" s="42"/>
      <c r="Y192" s="42"/>
      <c r="Z192" s="249">
        <f t="shared" si="160"/>
        <v>0</v>
      </c>
      <c r="AA192" s="42"/>
      <c r="AB192" s="42"/>
      <c r="AC192" s="249">
        <f t="shared" si="161"/>
        <v>0</v>
      </c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249">
        <f t="shared" si="162"/>
        <v>0</v>
      </c>
      <c r="AP192" s="42"/>
      <c r="AQ192" s="42"/>
      <c r="AR192" s="249">
        <f t="shared" si="163"/>
        <v>0</v>
      </c>
      <c r="AS192" s="42"/>
      <c r="AT192" s="42"/>
      <c r="AU192" s="249">
        <f t="shared" si="164"/>
        <v>0</v>
      </c>
      <c r="AV192" s="253">
        <f t="shared" si="165"/>
        <v>0</v>
      </c>
      <c r="AW192" s="253">
        <f t="shared" si="166"/>
        <v>0</v>
      </c>
      <c r="AX192" s="253">
        <f t="shared" si="167"/>
        <v>0</v>
      </c>
    </row>
    <row r="193" spans="1:50" s="80" customFormat="1" ht="21.75">
      <c r="A193" s="42">
        <v>180</v>
      </c>
      <c r="B193" s="228" t="s">
        <v>402</v>
      </c>
      <c r="C193" s="42"/>
      <c r="D193" s="42"/>
      <c r="E193" s="249">
        <f t="shared" si="153"/>
        <v>0</v>
      </c>
      <c r="F193" s="42"/>
      <c r="G193" s="42"/>
      <c r="H193" s="249">
        <f t="shared" si="154"/>
        <v>0</v>
      </c>
      <c r="I193" s="42"/>
      <c r="J193" s="42"/>
      <c r="K193" s="249">
        <f t="shared" si="155"/>
        <v>0</v>
      </c>
      <c r="L193" s="42"/>
      <c r="M193" s="42"/>
      <c r="N193" s="249">
        <f t="shared" si="156"/>
        <v>0</v>
      </c>
      <c r="O193" s="42"/>
      <c r="P193" s="42"/>
      <c r="Q193" s="249">
        <f t="shared" si="157"/>
        <v>0</v>
      </c>
      <c r="R193" s="42"/>
      <c r="S193" s="42"/>
      <c r="T193" s="249">
        <f t="shared" si="158"/>
        <v>0</v>
      </c>
      <c r="U193" s="42"/>
      <c r="V193" s="42"/>
      <c r="W193" s="249">
        <f t="shared" si="159"/>
        <v>0</v>
      </c>
      <c r="X193" s="42"/>
      <c r="Y193" s="42"/>
      <c r="Z193" s="249">
        <f t="shared" si="160"/>
        <v>0</v>
      </c>
      <c r="AA193" s="42"/>
      <c r="AB193" s="42"/>
      <c r="AC193" s="249">
        <f t="shared" si="161"/>
        <v>0</v>
      </c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249">
        <f t="shared" si="162"/>
        <v>0</v>
      </c>
      <c r="AP193" s="42"/>
      <c r="AQ193" s="42"/>
      <c r="AR193" s="249">
        <f t="shared" si="163"/>
        <v>0</v>
      </c>
      <c r="AS193" s="42"/>
      <c r="AT193" s="42"/>
      <c r="AU193" s="249">
        <f t="shared" si="164"/>
        <v>0</v>
      </c>
      <c r="AV193" s="253">
        <f t="shared" si="165"/>
        <v>0</v>
      </c>
      <c r="AW193" s="253">
        <f t="shared" si="166"/>
        <v>0</v>
      </c>
      <c r="AX193" s="253">
        <f t="shared" si="167"/>
        <v>0</v>
      </c>
    </row>
    <row r="194" spans="1:50" s="80" customFormat="1" ht="21.75">
      <c r="A194" s="42">
        <v>181</v>
      </c>
      <c r="B194" s="228" t="s">
        <v>403</v>
      </c>
      <c r="C194" s="42"/>
      <c r="D194" s="42"/>
      <c r="E194" s="249">
        <f t="shared" si="153"/>
        <v>0</v>
      </c>
      <c r="F194" s="42"/>
      <c r="G194" s="42"/>
      <c r="H194" s="249">
        <f t="shared" si="154"/>
        <v>0</v>
      </c>
      <c r="I194" s="42"/>
      <c r="J194" s="42"/>
      <c r="K194" s="249">
        <f t="shared" si="155"/>
        <v>0</v>
      </c>
      <c r="L194" s="42"/>
      <c r="M194" s="42"/>
      <c r="N194" s="249">
        <f t="shared" si="156"/>
        <v>0</v>
      </c>
      <c r="O194" s="42"/>
      <c r="P194" s="42"/>
      <c r="Q194" s="249">
        <f t="shared" si="157"/>
        <v>0</v>
      </c>
      <c r="R194" s="42"/>
      <c r="S194" s="42"/>
      <c r="T194" s="249">
        <f t="shared" si="158"/>
        <v>0</v>
      </c>
      <c r="U194" s="42"/>
      <c r="V194" s="42"/>
      <c r="W194" s="249">
        <f t="shared" si="159"/>
        <v>0</v>
      </c>
      <c r="X194" s="42"/>
      <c r="Y194" s="42"/>
      <c r="Z194" s="249">
        <f t="shared" si="160"/>
        <v>0</v>
      </c>
      <c r="AA194" s="42"/>
      <c r="AB194" s="42"/>
      <c r="AC194" s="249">
        <f t="shared" si="161"/>
        <v>0</v>
      </c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249">
        <f t="shared" si="162"/>
        <v>0</v>
      </c>
      <c r="AP194" s="42"/>
      <c r="AQ194" s="42"/>
      <c r="AR194" s="249">
        <f t="shared" si="163"/>
        <v>0</v>
      </c>
      <c r="AS194" s="42"/>
      <c r="AT194" s="42"/>
      <c r="AU194" s="249">
        <f t="shared" si="164"/>
        <v>0</v>
      </c>
      <c r="AV194" s="253">
        <f t="shared" si="165"/>
        <v>0</v>
      </c>
      <c r="AW194" s="253">
        <f t="shared" si="166"/>
        <v>0</v>
      </c>
      <c r="AX194" s="253">
        <f t="shared" si="167"/>
        <v>0</v>
      </c>
    </row>
    <row r="195" spans="1:50" s="80" customFormat="1" ht="21.75">
      <c r="A195" s="42">
        <v>182</v>
      </c>
      <c r="B195" s="228" t="s">
        <v>404</v>
      </c>
      <c r="C195" s="42"/>
      <c r="D195" s="42"/>
      <c r="E195" s="249">
        <f t="shared" si="153"/>
        <v>0</v>
      </c>
      <c r="F195" s="42"/>
      <c r="G195" s="42"/>
      <c r="H195" s="249">
        <f t="shared" si="154"/>
        <v>0</v>
      </c>
      <c r="I195" s="42"/>
      <c r="J195" s="42"/>
      <c r="K195" s="249">
        <f t="shared" si="155"/>
        <v>0</v>
      </c>
      <c r="L195" s="42"/>
      <c r="M195" s="42"/>
      <c r="N195" s="249">
        <f t="shared" si="156"/>
        <v>0</v>
      </c>
      <c r="O195" s="42"/>
      <c r="P195" s="42"/>
      <c r="Q195" s="249">
        <f t="shared" si="157"/>
        <v>0</v>
      </c>
      <c r="R195" s="42"/>
      <c r="S195" s="42"/>
      <c r="T195" s="249">
        <f t="shared" si="158"/>
        <v>0</v>
      </c>
      <c r="U195" s="42"/>
      <c r="V195" s="42"/>
      <c r="W195" s="249">
        <f t="shared" si="159"/>
        <v>0</v>
      </c>
      <c r="X195" s="42"/>
      <c r="Y195" s="42"/>
      <c r="Z195" s="249">
        <f t="shared" si="160"/>
        <v>0</v>
      </c>
      <c r="AA195" s="42"/>
      <c r="AB195" s="42"/>
      <c r="AC195" s="249">
        <f t="shared" si="161"/>
        <v>0</v>
      </c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249">
        <f t="shared" si="162"/>
        <v>0</v>
      </c>
      <c r="AP195" s="42"/>
      <c r="AQ195" s="42"/>
      <c r="AR195" s="249">
        <f t="shared" si="163"/>
        <v>0</v>
      </c>
      <c r="AS195" s="42"/>
      <c r="AT195" s="42"/>
      <c r="AU195" s="249">
        <f t="shared" si="164"/>
        <v>0</v>
      </c>
      <c r="AV195" s="253">
        <f t="shared" si="165"/>
        <v>0</v>
      </c>
      <c r="AW195" s="253">
        <f t="shared" si="166"/>
        <v>0</v>
      </c>
      <c r="AX195" s="253">
        <f t="shared" si="167"/>
        <v>0</v>
      </c>
    </row>
    <row r="196" spans="1:50" s="80" customFormat="1" ht="21.75">
      <c r="A196" s="42">
        <v>183</v>
      </c>
      <c r="B196" s="228" t="s">
        <v>405</v>
      </c>
      <c r="C196" s="42"/>
      <c r="D196" s="42"/>
      <c r="E196" s="249">
        <f t="shared" si="153"/>
        <v>0</v>
      </c>
      <c r="F196" s="42"/>
      <c r="G196" s="42"/>
      <c r="H196" s="249">
        <f t="shared" si="154"/>
        <v>0</v>
      </c>
      <c r="I196" s="42"/>
      <c r="J196" s="42"/>
      <c r="K196" s="249">
        <f t="shared" si="155"/>
        <v>0</v>
      </c>
      <c r="L196" s="42"/>
      <c r="M196" s="42"/>
      <c r="N196" s="249">
        <f t="shared" si="156"/>
        <v>0</v>
      </c>
      <c r="O196" s="42"/>
      <c r="P196" s="42"/>
      <c r="Q196" s="249">
        <f t="shared" si="157"/>
        <v>0</v>
      </c>
      <c r="R196" s="42"/>
      <c r="S196" s="42"/>
      <c r="T196" s="249">
        <f t="shared" si="158"/>
        <v>0</v>
      </c>
      <c r="U196" s="42"/>
      <c r="V196" s="42"/>
      <c r="W196" s="249">
        <f t="shared" si="159"/>
        <v>0</v>
      </c>
      <c r="X196" s="42"/>
      <c r="Y196" s="42"/>
      <c r="Z196" s="249">
        <f t="shared" si="160"/>
        <v>0</v>
      </c>
      <c r="AA196" s="42"/>
      <c r="AB196" s="42"/>
      <c r="AC196" s="249">
        <f t="shared" si="161"/>
        <v>0</v>
      </c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249">
        <f t="shared" si="162"/>
        <v>0</v>
      </c>
      <c r="AP196" s="42"/>
      <c r="AQ196" s="42"/>
      <c r="AR196" s="249">
        <f t="shared" si="163"/>
        <v>0</v>
      </c>
      <c r="AS196" s="42"/>
      <c r="AT196" s="42"/>
      <c r="AU196" s="249">
        <f t="shared" si="164"/>
        <v>0</v>
      </c>
      <c r="AV196" s="253">
        <f t="shared" si="165"/>
        <v>0</v>
      </c>
      <c r="AW196" s="253">
        <f t="shared" si="166"/>
        <v>0</v>
      </c>
      <c r="AX196" s="253">
        <f t="shared" si="167"/>
        <v>0</v>
      </c>
    </row>
    <row r="197" spans="1:50" s="80" customFormat="1" ht="21.75">
      <c r="A197" s="42">
        <v>184</v>
      </c>
      <c r="B197" s="228" t="s">
        <v>406</v>
      </c>
      <c r="C197" s="42"/>
      <c r="D197" s="42"/>
      <c r="E197" s="249">
        <f t="shared" si="153"/>
        <v>0</v>
      </c>
      <c r="F197" s="42"/>
      <c r="G197" s="42"/>
      <c r="H197" s="249">
        <f t="shared" si="154"/>
        <v>0</v>
      </c>
      <c r="I197" s="42"/>
      <c r="J197" s="42"/>
      <c r="K197" s="249">
        <f t="shared" si="155"/>
        <v>0</v>
      </c>
      <c r="L197" s="42"/>
      <c r="M197" s="42"/>
      <c r="N197" s="249">
        <f t="shared" si="156"/>
        <v>0</v>
      </c>
      <c r="O197" s="42"/>
      <c r="P197" s="42"/>
      <c r="Q197" s="249">
        <f t="shared" si="157"/>
        <v>0</v>
      </c>
      <c r="R197" s="42"/>
      <c r="S197" s="42"/>
      <c r="T197" s="249">
        <f t="shared" si="158"/>
        <v>0</v>
      </c>
      <c r="U197" s="42"/>
      <c r="V197" s="42"/>
      <c r="W197" s="249">
        <f t="shared" si="159"/>
        <v>0</v>
      </c>
      <c r="X197" s="42"/>
      <c r="Y197" s="42"/>
      <c r="Z197" s="249">
        <f t="shared" si="160"/>
        <v>0</v>
      </c>
      <c r="AA197" s="42"/>
      <c r="AB197" s="42"/>
      <c r="AC197" s="249">
        <f t="shared" si="161"/>
        <v>0</v>
      </c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249">
        <f t="shared" si="162"/>
        <v>0</v>
      </c>
      <c r="AP197" s="42"/>
      <c r="AQ197" s="42"/>
      <c r="AR197" s="249">
        <f t="shared" si="163"/>
        <v>0</v>
      </c>
      <c r="AS197" s="42"/>
      <c r="AT197" s="42"/>
      <c r="AU197" s="249">
        <f t="shared" si="164"/>
        <v>0</v>
      </c>
      <c r="AV197" s="253">
        <f t="shared" si="165"/>
        <v>0</v>
      </c>
      <c r="AW197" s="253">
        <f t="shared" si="166"/>
        <v>0</v>
      </c>
      <c r="AX197" s="253">
        <f t="shared" si="167"/>
        <v>0</v>
      </c>
    </row>
    <row r="198" spans="1:50" s="80" customFormat="1" ht="21.75">
      <c r="A198" s="249"/>
      <c r="B198" s="252"/>
      <c r="C198" s="249">
        <f>SUM(C188:C197)</f>
        <v>4072</v>
      </c>
      <c r="D198" s="249">
        <f aca="true" t="shared" si="168" ref="D198:AX198">SUM(D188:D197)</f>
        <v>0</v>
      </c>
      <c r="E198" s="249">
        <f t="shared" si="168"/>
        <v>4072</v>
      </c>
      <c r="F198" s="249">
        <f t="shared" si="168"/>
        <v>0</v>
      </c>
      <c r="G198" s="249">
        <f t="shared" si="168"/>
        <v>0</v>
      </c>
      <c r="H198" s="249">
        <f t="shared" si="168"/>
        <v>0</v>
      </c>
      <c r="I198" s="249">
        <f t="shared" si="168"/>
        <v>2719</v>
      </c>
      <c r="J198" s="249">
        <f t="shared" si="168"/>
        <v>0</v>
      </c>
      <c r="K198" s="249">
        <f t="shared" si="168"/>
        <v>2719</v>
      </c>
      <c r="L198" s="249">
        <f t="shared" si="168"/>
        <v>0</v>
      </c>
      <c r="M198" s="249">
        <f t="shared" si="168"/>
        <v>0</v>
      </c>
      <c r="N198" s="249">
        <f t="shared" si="168"/>
        <v>0</v>
      </c>
      <c r="O198" s="249">
        <f t="shared" si="168"/>
        <v>2678</v>
      </c>
      <c r="P198" s="249">
        <f t="shared" si="168"/>
        <v>0</v>
      </c>
      <c r="Q198" s="249">
        <f t="shared" si="168"/>
        <v>2678</v>
      </c>
      <c r="R198" s="249">
        <f t="shared" si="168"/>
        <v>0</v>
      </c>
      <c r="S198" s="249">
        <f t="shared" si="168"/>
        <v>0</v>
      </c>
      <c r="T198" s="249">
        <f t="shared" si="168"/>
        <v>0</v>
      </c>
      <c r="U198" s="249">
        <f t="shared" si="168"/>
        <v>2810</v>
      </c>
      <c r="V198" s="249">
        <f t="shared" si="168"/>
        <v>0</v>
      </c>
      <c r="W198" s="249">
        <f t="shared" si="168"/>
        <v>2810</v>
      </c>
      <c r="X198" s="249">
        <f t="shared" si="168"/>
        <v>0</v>
      </c>
      <c r="Y198" s="249">
        <f t="shared" si="168"/>
        <v>0</v>
      </c>
      <c r="Z198" s="249">
        <f t="shared" si="168"/>
        <v>0</v>
      </c>
      <c r="AA198" s="249">
        <f t="shared" si="168"/>
        <v>3300</v>
      </c>
      <c r="AB198" s="249">
        <f t="shared" si="168"/>
        <v>0</v>
      </c>
      <c r="AC198" s="249">
        <f t="shared" si="168"/>
        <v>3300</v>
      </c>
      <c r="AD198" s="249">
        <f t="shared" si="168"/>
        <v>0</v>
      </c>
      <c r="AE198" s="249">
        <f t="shared" si="168"/>
        <v>0</v>
      </c>
      <c r="AF198" s="249">
        <f t="shared" si="168"/>
        <v>0</v>
      </c>
      <c r="AG198" s="249">
        <f t="shared" si="168"/>
        <v>0</v>
      </c>
      <c r="AH198" s="249">
        <f t="shared" si="168"/>
        <v>0</v>
      </c>
      <c r="AI198" s="249">
        <f t="shared" si="168"/>
        <v>0</v>
      </c>
      <c r="AJ198" s="249">
        <f t="shared" si="168"/>
        <v>0</v>
      </c>
      <c r="AK198" s="249">
        <f t="shared" si="168"/>
        <v>0</v>
      </c>
      <c r="AL198" s="249">
        <f t="shared" si="168"/>
        <v>0</v>
      </c>
      <c r="AM198" s="249">
        <f aca="true" t="shared" si="169" ref="AM198:AU198">SUM(AM188:AM197)</f>
        <v>0</v>
      </c>
      <c r="AN198" s="249">
        <f t="shared" si="169"/>
        <v>0</v>
      </c>
      <c r="AO198" s="249">
        <f t="shared" si="169"/>
        <v>0</v>
      </c>
      <c r="AP198" s="249">
        <f t="shared" si="169"/>
        <v>2324</v>
      </c>
      <c r="AQ198" s="249">
        <f t="shared" si="169"/>
        <v>0</v>
      </c>
      <c r="AR198" s="249">
        <f t="shared" si="169"/>
        <v>2324</v>
      </c>
      <c r="AS198" s="249">
        <f t="shared" si="169"/>
        <v>0</v>
      </c>
      <c r="AT198" s="249">
        <f t="shared" si="169"/>
        <v>14650</v>
      </c>
      <c r="AU198" s="249">
        <f t="shared" si="169"/>
        <v>14650</v>
      </c>
      <c r="AV198" s="253">
        <f t="shared" si="168"/>
        <v>17903</v>
      </c>
      <c r="AW198" s="253">
        <f t="shared" si="168"/>
        <v>14650</v>
      </c>
      <c r="AX198" s="253">
        <f t="shared" si="168"/>
        <v>32553</v>
      </c>
    </row>
    <row r="199" spans="1:50" s="80" customFormat="1" ht="21.75">
      <c r="A199" s="42">
        <v>185</v>
      </c>
      <c r="B199" s="228" t="s">
        <v>407</v>
      </c>
      <c r="C199" s="42"/>
      <c r="D199" s="42"/>
      <c r="E199" s="249">
        <f aca="true" t="shared" si="170" ref="E199:E210">SUM(C199:D199)</f>
        <v>0</v>
      </c>
      <c r="F199" s="42"/>
      <c r="G199" s="42"/>
      <c r="H199" s="249">
        <f aca="true" t="shared" si="171" ref="H199:H210">SUM(F199:G199)</f>
        <v>0</v>
      </c>
      <c r="I199" s="42"/>
      <c r="J199" s="42"/>
      <c r="K199" s="249">
        <f aca="true" t="shared" si="172" ref="K199:K210">SUM(I199:J199)</f>
        <v>0</v>
      </c>
      <c r="L199" s="42"/>
      <c r="M199" s="42"/>
      <c r="N199" s="249">
        <f aca="true" t="shared" si="173" ref="N199:N210">SUM(L199:M199)</f>
        <v>0</v>
      </c>
      <c r="O199" s="42"/>
      <c r="P199" s="42"/>
      <c r="Q199" s="249">
        <f aca="true" t="shared" si="174" ref="Q199:Q210">SUM(O199:P199)</f>
        <v>0</v>
      </c>
      <c r="R199" s="42"/>
      <c r="S199" s="42"/>
      <c r="T199" s="249">
        <f aca="true" t="shared" si="175" ref="T199:T210">SUM(R199:S199)</f>
        <v>0</v>
      </c>
      <c r="U199" s="42"/>
      <c r="V199" s="42"/>
      <c r="W199" s="249">
        <f aca="true" t="shared" si="176" ref="W199:W210">SUM(U199:V199)</f>
        <v>0</v>
      </c>
      <c r="X199" s="42"/>
      <c r="Y199" s="42"/>
      <c r="Z199" s="249">
        <f aca="true" t="shared" si="177" ref="Z199:Z210">SUM(X199:Y199)</f>
        <v>0</v>
      </c>
      <c r="AA199" s="42"/>
      <c r="AB199" s="42"/>
      <c r="AC199" s="249">
        <f aca="true" t="shared" si="178" ref="AC199:AC210">SUM(AA199:AB199)</f>
        <v>0</v>
      </c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249">
        <f aca="true" t="shared" si="179" ref="AO199:AO210">SUM(AM199:AN199)</f>
        <v>0</v>
      </c>
      <c r="AP199" s="42"/>
      <c r="AQ199" s="42"/>
      <c r="AR199" s="249">
        <f aca="true" t="shared" si="180" ref="AR199:AR210">SUM(AP199:AQ199)</f>
        <v>0</v>
      </c>
      <c r="AS199" s="42"/>
      <c r="AT199" s="42"/>
      <c r="AU199" s="249">
        <f aca="true" t="shared" si="181" ref="AU199:AU210">SUM(AS199:AT199)</f>
        <v>0</v>
      </c>
      <c r="AV199" s="253">
        <f aca="true" t="shared" si="182" ref="AV199:AV210">+C199+F199+I199+L199+O199+R199+U199+X199+AA199+AM199+AP199+AS199</f>
        <v>0</v>
      </c>
      <c r="AW199" s="253">
        <f aca="true" t="shared" si="183" ref="AW199:AW210">+D199+G199+J199+M199+P199+S199+V199+Y199+AB199+AN199+AQ199+AT199</f>
        <v>0</v>
      </c>
      <c r="AX199" s="253">
        <f aca="true" t="shared" si="184" ref="AX199:AX210">SUM(AV199:AW199)</f>
        <v>0</v>
      </c>
    </row>
    <row r="200" spans="1:50" s="80" customFormat="1" ht="21.75">
      <c r="A200" s="42">
        <v>186</v>
      </c>
      <c r="B200" s="228" t="s">
        <v>408</v>
      </c>
      <c r="C200" s="42"/>
      <c r="D200" s="42"/>
      <c r="E200" s="249">
        <f t="shared" si="170"/>
        <v>0</v>
      </c>
      <c r="F200" s="42"/>
      <c r="G200" s="42"/>
      <c r="H200" s="249">
        <f t="shared" si="171"/>
        <v>0</v>
      </c>
      <c r="I200" s="42"/>
      <c r="J200" s="42"/>
      <c r="K200" s="249">
        <f t="shared" si="172"/>
        <v>0</v>
      </c>
      <c r="L200" s="42"/>
      <c r="M200" s="42"/>
      <c r="N200" s="249">
        <f t="shared" si="173"/>
        <v>0</v>
      </c>
      <c r="O200" s="42"/>
      <c r="P200" s="42"/>
      <c r="Q200" s="249">
        <f t="shared" si="174"/>
        <v>0</v>
      </c>
      <c r="R200" s="42"/>
      <c r="S200" s="42"/>
      <c r="T200" s="249">
        <f t="shared" si="175"/>
        <v>0</v>
      </c>
      <c r="U200" s="42"/>
      <c r="V200" s="42"/>
      <c r="W200" s="249">
        <f t="shared" si="176"/>
        <v>0</v>
      </c>
      <c r="X200" s="42"/>
      <c r="Y200" s="42"/>
      <c r="Z200" s="249">
        <f t="shared" si="177"/>
        <v>0</v>
      </c>
      <c r="AA200" s="42"/>
      <c r="AB200" s="42"/>
      <c r="AC200" s="249">
        <f t="shared" si="178"/>
        <v>0</v>
      </c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249">
        <f t="shared" si="179"/>
        <v>0</v>
      </c>
      <c r="AP200" s="42"/>
      <c r="AQ200" s="42"/>
      <c r="AR200" s="249">
        <f t="shared" si="180"/>
        <v>0</v>
      </c>
      <c r="AS200" s="42"/>
      <c r="AT200" s="42"/>
      <c r="AU200" s="249">
        <f t="shared" si="181"/>
        <v>0</v>
      </c>
      <c r="AV200" s="253">
        <f t="shared" si="182"/>
        <v>0</v>
      </c>
      <c r="AW200" s="253">
        <f t="shared" si="183"/>
        <v>0</v>
      </c>
      <c r="AX200" s="253">
        <f t="shared" si="184"/>
        <v>0</v>
      </c>
    </row>
    <row r="201" spans="1:50" s="80" customFormat="1" ht="21.75">
      <c r="A201" s="42">
        <v>187</v>
      </c>
      <c r="B201" s="228" t="s">
        <v>409</v>
      </c>
      <c r="C201" s="42"/>
      <c r="D201" s="42"/>
      <c r="E201" s="249">
        <f t="shared" si="170"/>
        <v>0</v>
      </c>
      <c r="F201" s="42"/>
      <c r="G201" s="42"/>
      <c r="H201" s="249">
        <f t="shared" si="171"/>
        <v>0</v>
      </c>
      <c r="I201" s="42"/>
      <c r="J201" s="42"/>
      <c r="K201" s="249">
        <f t="shared" si="172"/>
        <v>0</v>
      </c>
      <c r="L201" s="42"/>
      <c r="M201" s="42"/>
      <c r="N201" s="249">
        <f t="shared" si="173"/>
        <v>0</v>
      </c>
      <c r="O201" s="42"/>
      <c r="P201" s="42"/>
      <c r="Q201" s="249">
        <f t="shared" si="174"/>
        <v>0</v>
      </c>
      <c r="R201" s="42"/>
      <c r="S201" s="42"/>
      <c r="T201" s="249">
        <f t="shared" si="175"/>
        <v>0</v>
      </c>
      <c r="U201" s="42"/>
      <c r="V201" s="42"/>
      <c r="W201" s="249">
        <f t="shared" si="176"/>
        <v>0</v>
      </c>
      <c r="X201" s="42"/>
      <c r="Y201" s="42"/>
      <c r="Z201" s="249">
        <f t="shared" si="177"/>
        <v>0</v>
      </c>
      <c r="AA201" s="42"/>
      <c r="AB201" s="42"/>
      <c r="AC201" s="249">
        <f t="shared" si="178"/>
        <v>0</v>
      </c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249">
        <f t="shared" si="179"/>
        <v>0</v>
      </c>
      <c r="AP201" s="42"/>
      <c r="AQ201" s="42"/>
      <c r="AR201" s="249">
        <f t="shared" si="180"/>
        <v>0</v>
      </c>
      <c r="AS201" s="42"/>
      <c r="AT201" s="42"/>
      <c r="AU201" s="249">
        <f t="shared" si="181"/>
        <v>0</v>
      </c>
      <c r="AV201" s="253">
        <f t="shared" si="182"/>
        <v>0</v>
      </c>
      <c r="AW201" s="253">
        <f t="shared" si="183"/>
        <v>0</v>
      </c>
      <c r="AX201" s="253">
        <f t="shared" si="184"/>
        <v>0</v>
      </c>
    </row>
    <row r="202" spans="1:50" s="80" customFormat="1" ht="21.75">
      <c r="A202" s="42">
        <v>188</v>
      </c>
      <c r="B202" s="228" t="s">
        <v>410</v>
      </c>
      <c r="C202" s="42"/>
      <c r="D202" s="42"/>
      <c r="E202" s="249">
        <f t="shared" si="170"/>
        <v>0</v>
      </c>
      <c r="F202" s="42"/>
      <c r="G202" s="42"/>
      <c r="H202" s="249">
        <f t="shared" si="171"/>
        <v>0</v>
      </c>
      <c r="I202" s="42"/>
      <c r="J202" s="42"/>
      <c r="K202" s="249">
        <f t="shared" si="172"/>
        <v>0</v>
      </c>
      <c r="L202" s="42"/>
      <c r="M202" s="42"/>
      <c r="N202" s="249">
        <f t="shared" si="173"/>
        <v>0</v>
      </c>
      <c r="O202" s="42"/>
      <c r="P202" s="42"/>
      <c r="Q202" s="249">
        <f t="shared" si="174"/>
        <v>0</v>
      </c>
      <c r="R202" s="42"/>
      <c r="S202" s="42"/>
      <c r="T202" s="249">
        <f t="shared" si="175"/>
        <v>0</v>
      </c>
      <c r="U202" s="42"/>
      <c r="V202" s="42"/>
      <c r="W202" s="249">
        <f t="shared" si="176"/>
        <v>0</v>
      </c>
      <c r="X202" s="42"/>
      <c r="Y202" s="42"/>
      <c r="Z202" s="249">
        <f t="shared" si="177"/>
        <v>0</v>
      </c>
      <c r="AA202" s="42"/>
      <c r="AB202" s="42"/>
      <c r="AC202" s="249">
        <f t="shared" si="178"/>
        <v>0</v>
      </c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249">
        <f t="shared" si="179"/>
        <v>0</v>
      </c>
      <c r="AP202" s="42"/>
      <c r="AQ202" s="42"/>
      <c r="AR202" s="249">
        <f t="shared" si="180"/>
        <v>0</v>
      </c>
      <c r="AS202" s="42"/>
      <c r="AT202" s="42"/>
      <c r="AU202" s="249">
        <f t="shared" si="181"/>
        <v>0</v>
      </c>
      <c r="AV202" s="253">
        <f t="shared" si="182"/>
        <v>0</v>
      </c>
      <c r="AW202" s="253">
        <f t="shared" si="183"/>
        <v>0</v>
      </c>
      <c r="AX202" s="253">
        <f t="shared" si="184"/>
        <v>0</v>
      </c>
    </row>
    <row r="203" spans="1:50" s="80" customFormat="1" ht="21.75">
      <c r="A203" s="42">
        <v>189</v>
      </c>
      <c r="B203" s="228" t="s">
        <v>411</v>
      </c>
      <c r="C203" s="42"/>
      <c r="D203" s="42"/>
      <c r="E203" s="249">
        <f t="shared" si="170"/>
        <v>0</v>
      </c>
      <c r="F203" s="42"/>
      <c r="G203" s="42"/>
      <c r="H203" s="249">
        <f t="shared" si="171"/>
        <v>0</v>
      </c>
      <c r="I203" s="42"/>
      <c r="J203" s="42"/>
      <c r="K203" s="249">
        <f t="shared" si="172"/>
        <v>0</v>
      </c>
      <c r="L203" s="42"/>
      <c r="M203" s="42"/>
      <c r="N203" s="249">
        <f t="shared" si="173"/>
        <v>0</v>
      </c>
      <c r="O203" s="42"/>
      <c r="P203" s="42"/>
      <c r="Q203" s="249">
        <f t="shared" si="174"/>
        <v>0</v>
      </c>
      <c r="R203" s="42"/>
      <c r="S203" s="42"/>
      <c r="T203" s="249">
        <f t="shared" si="175"/>
        <v>0</v>
      </c>
      <c r="U203" s="42"/>
      <c r="V203" s="42"/>
      <c r="W203" s="249">
        <f t="shared" si="176"/>
        <v>0</v>
      </c>
      <c r="X203" s="42"/>
      <c r="Y203" s="42"/>
      <c r="Z203" s="249">
        <f t="shared" si="177"/>
        <v>0</v>
      </c>
      <c r="AA203" s="42"/>
      <c r="AB203" s="42"/>
      <c r="AC203" s="249">
        <f t="shared" si="178"/>
        <v>0</v>
      </c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249">
        <f t="shared" si="179"/>
        <v>0</v>
      </c>
      <c r="AP203" s="42"/>
      <c r="AQ203" s="42"/>
      <c r="AR203" s="249">
        <f t="shared" si="180"/>
        <v>0</v>
      </c>
      <c r="AS203" s="42"/>
      <c r="AT203" s="42"/>
      <c r="AU203" s="249">
        <f t="shared" si="181"/>
        <v>0</v>
      </c>
      <c r="AV203" s="253">
        <f t="shared" si="182"/>
        <v>0</v>
      </c>
      <c r="AW203" s="253">
        <f t="shared" si="183"/>
        <v>0</v>
      </c>
      <c r="AX203" s="253">
        <f t="shared" si="184"/>
        <v>0</v>
      </c>
    </row>
    <row r="204" spans="1:50" s="80" customFormat="1" ht="21.75">
      <c r="A204" s="42">
        <v>190</v>
      </c>
      <c r="B204" s="228" t="s">
        <v>412</v>
      </c>
      <c r="C204" s="42"/>
      <c r="D204" s="42"/>
      <c r="E204" s="249">
        <f t="shared" si="170"/>
        <v>0</v>
      </c>
      <c r="F204" s="42"/>
      <c r="G204" s="42"/>
      <c r="H204" s="249">
        <f t="shared" si="171"/>
        <v>0</v>
      </c>
      <c r="I204" s="42"/>
      <c r="J204" s="42"/>
      <c r="K204" s="249">
        <f t="shared" si="172"/>
        <v>0</v>
      </c>
      <c r="L204" s="42"/>
      <c r="M204" s="42"/>
      <c r="N204" s="249">
        <f t="shared" si="173"/>
        <v>0</v>
      </c>
      <c r="O204" s="42"/>
      <c r="P204" s="42"/>
      <c r="Q204" s="249">
        <f t="shared" si="174"/>
        <v>0</v>
      </c>
      <c r="R204" s="42"/>
      <c r="S204" s="42"/>
      <c r="T204" s="249">
        <f t="shared" si="175"/>
        <v>0</v>
      </c>
      <c r="U204" s="42"/>
      <c r="V204" s="42"/>
      <c r="W204" s="249">
        <f t="shared" si="176"/>
        <v>0</v>
      </c>
      <c r="X204" s="42"/>
      <c r="Y204" s="42"/>
      <c r="Z204" s="249">
        <f t="shared" si="177"/>
        <v>0</v>
      </c>
      <c r="AA204" s="42"/>
      <c r="AB204" s="42"/>
      <c r="AC204" s="249">
        <f t="shared" si="178"/>
        <v>0</v>
      </c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249">
        <f t="shared" si="179"/>
        <v>0</v>
      </c>
      <c r="AP204" s="42"/>
      <c r="AQ204" s="42"/>
      <c r="AR204" s="249">
        <f t="shared" si="180"/>
        <v>0</v>
      </c>
      <c r="AS204" s="42"/>
      <c r="AT204" s="42"/>
      <c r="AU204" s="249">
        <f t="shared" si="181"/>
        <v>0</v>
      </c>
      <c r="AV204" s="253">
        <f t="shared" si="182"/>
        <v>0</v>
      </c>
      <c r="AW204" s="253">
        <f t="shared" si="183"/>
        <v>0</v>
      </c>
      <c r="AX204" s="253">
        <f t="shared" si="184"/>
        <v>0</v>
      </c>
    </row>
    <row r="205" spans="1:50" s="80" customFormat="1" ht="21.75">
      <c r="A205" s="42">
        <v>191</v>
      </c>
      <c r="B205" s="228" t="s">
        <v>413</v>
      </c>
      <c r="C205" s="42"/>
      <c r="D205" s="42"/>
      <c r="E205" s="249">
        <f t="shared" si="170"/>
        <v>0</v>
      </c>
      <c r="F205" s="42"/>
      <c r="G205" s="42"/>
      <c r="H205" s="249">
        <f t="shared" si="171"/>
        <v>0</v>
      </c>
      <c r="I205" s="42"/>
      <c r="J205" s="42"/>
      <c r="K205" s="249">
        <f t="shared" si="172"/>
        <v>0</v>
      </c>
      <c r="L205" s="42"/>
      <c r="M205" s="42"/>
      <c r="N205" s="249">
        <f t="shared" si="173"/>
        <v>0</v>
      </c>
      <c r="O205" s="42"/>
      <c r="P205" s="42"/>
      <c r="Q205" s="249">
        <f t="shared" si="174"/>
        <v>0</v>
      </c>
      <c r="R205" s="42"/>
      <c r="S205" s="42"/>
      <c r="T205" s="249">
        <f t="shared" si="175"/>
        <v>0</v>
      </c>
      <c r="U205" s="42"/>
      <c r="V205" s="42"/>
      <c r="W205" s="249">
        <f t="shared" si="176"/>
        <v>0</v>
      </c>
      <c r="X205" s="42"/>
      <c r="Y205" s="42"/>
      <c r="Z205" s="249">
        <f t="shared" si="177"/>
        <v>0</v>
      </c>
      <c r="AA205" s="42"/>
      <c r="AB205" s="42"/>
      <c r="AC205" s="249">
        <f t="shared" si="178"/>
        <v>0</v>
      </c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249">
        <f t="shared" si="179"/>
        <v>0</v>
      </c>
      <c r="AP205" s="42"/>
      <c r="AQ205" s="42"/>
      <c r="AR205" s="249">
        <f t="shared" si="180"/>
        <v>0</v>
      </c>
      <c r="AS205" s="42"/>
      <c r="AT205" s="42"/>
      <c r="AU205" s="249">
        <f t="shared" si="181"/>
        <v>0</v>
      </c>
      <c r="AV205" s="253">
        <f t="shared" si="182"/>
        <v>0</v>
      </c>
      <c r="AW205" s="253">
        <f t="shared" si="183"/>
        <v>0</v>
      </c>
      <c r="AX205" s="253">
        <f t="shared" si="184"/>
        <v>0</v>
      </c>
    </row>
    <row r="206" spans="1:50" s="80" customFormat="1" ht="21.75">
      <c r="A206" s="42">
        <v>192</v>
      </c>
      <c r="B206" s="228" t="s">
        <v>414</v>
      </c>
      <c r="C206" s="42"/>
      <c r="D206" s="42"/>
      <c r="E206" s="249">
        <f t="shared" si="170"/>
        <v>0</v>
      </c>
      <c r="F206" s="42"/>
      <c r="G206" s="42"/>
      <c r="H206" s="249">
        <f t="shared" si="171"/>
        <v>0</v>
      </c>
      <c r="I206" s="42"/>
      <c r="J206" s="42"/>
      <c r="K206" s="249">
        <f t="shared" si="172"/>
        <v>0</v>
      </c>
      <c r="L206" s="42"/>
      <c r="M206" s="42"/>
      <c r="N206" s="249">
        <f t="shared" si="173"/>
        <v>0</v>
      </c>
      <c r="O206" s="42"/>
      <c r="P206" s="42"/>
      <c r="Q206" s="249">
        <f t="shared" si="174"/>
        <v>0</v>
      </c>
      <c r="R206" s="42"/>
      <c r="S206" s="42"/>
      <c r="T206" s="249">
        <f t="shared" si="175"/>
        <v>0</v>
      </c>
      <c r="U206" s="42"/>
      <c r="V206" s="42"/>
      <c r="W206" s="249">
        <f t="shared" si="176"/>
        <v>0</v>
      </c>
      <c r="X206" s="42"/>
      <c r="Y206" s="42"/>
      <c r="Z206" s="249">
        <f t="shared" si="177"/>
        <v>0</v>
      </c>
      <c r="AA206" s="42"/>
      <c r="AB206" s="42"/>
      <c r="AC206" s="249">
        <f t="shared" si="178"/>
        <v>0</v>
      </c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249">
        <f t="shared" si="179"/>
        <v>0</v>
      </c>
      <c r="AP206" s="42"/>
      <c r="AQ206" s="42"/>
      <c r="AR206" s="249">
        <f t="shared" si="180"/>
        <v>0</v>
      </c>
      <c r="AS206" s="42"/>
      <c r="AT206" s="42"/>
      <c r="AU206" s="249">
        <f t="shared" si="181"/>
        <v>0</v>
      </c>
      <c r="AV206" s="253">
        <f t="shared" si="182"/>
        <v>0</v>
      </c>
      <c r="AW206" s="253">
        <f t="shared" si="183"/>
        <v>0</v>
      </c>
      <c r="AX206" s="253">
        <f t="shared" si="184"/>
        <v>0</v>
      </c>
    </row>
    <row r="207" spans="1:50" s="80" customFormat="1" ht="21.75">
      <c r="A207" s="42">
        <v>193</v>
      </c>
      <c r="B207" s="228" t="s">
        <v>415</v>
      </c>
      <c r="C207" s="42"/>
      <c r="D207" s="42"/>
      <c r="E207" s="249">
        <f t="shared" si="170"/>
        <v>0</v>
      </c>
      <c r="F207" s="42"/>
      <c r="G207" s="42"/>
      <c r="H207" s="249">
        <f t="shared" si="171"/>
        <v>0</v>
      </c>
      <c r="I207" s="42"/>
      <c r="J207" s="42"/>
      <c r="K207" s="249">
        <f t="shared" si="172"/>
        <v>0</v>
      </c>
      <c r="L207" s="42"/>
      <c r="M207" s="42"/>
      <c r="N207" s="249">
        <f t="shared" si="173"/>
        <v>0</v>
      </c>
      <c r="O207" s="42"/>
      <c r="P207" s="42"/>
      <c r="Q207" s="249">
        <f t="shared" si="174"/>
        <v>0</v>
      </c>
      <c r="R207" s="42"/>
      <c r="S207" s="42"/>
      <c r="T207" s="249">
        <f t="shared" si="175"/>
        <v>0</v>
      </c>
      <c r="U207" s="42"/>
      <c r="V207" s="42"/>
      <c r="W207" s="249">
        <f t="shared" si="176"/>
        <v>0</v>
      </c>
      <c r="X207" s="42"/>
      <c r="Y207" s="42"/>
      <c r="Z207" s="249">
        <f t="shared" si="177"/>
        <v>0</v>
      </c>
      <c r="AA207" s="42"/>
      <c r="AB207" s="42"/>
      <c r="AC207" s="249">
        <f t="shared" si="178"/>
        <v>0</v>
      </c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249">
        <f t="shared" si="179"/>
        <v>0</v>
      </c>
      <c r="AP207" s="42"/>
      <c r="AQ207" s="42"/>
      <c r="AR207" s="249">
        <f t="shared" si="180"/>
        <v>0</v>
      </c>
      <c r="AS207" s="42"/>
      <c r="AT207" s="42"/>
      <c r="AU207" s="249">
        <f t="shared" si="181"/>
        <v>0</v>
      </c>
      <c r="AV207" s="253">
        <f t="shared" si="182"/>
        <v>0</v>
      </c>
      <c r="AW207" s="253">
        <f t="shared" si="183"/>
        <v>0</v>
      </c>
      <c r="AX207" s="253">
        <f t="shared" si="184"/>
        <v>0</v>
      </c>
    </row>
    <row r="208" spans="1:50" s="80" customFormat="1" ht="21.75">
      <c r="A208" s="42">
        <v>194</v>
      </c>
      <c r="B208" s="228" t="s">
        <v>416</v>
      </c>
      <c r="C208" s="42"/>
      <c r="D208" s="42"/>
      <c r="E208" s="249">
        <f t="shared" si="170"/>
        <v>0</v>
      </c>
      <c r="F208" s="42"/>
      <c r="G208" s="42"/>
      <c r="H208" s="249">
        <f t="shared" si="171"/>
        <v>0</v>
      </c>
      <c r="I208" s="42"/>
      <c r="J208" s="42"/>
      <c r="K208" s="249">
        <f t="shared" si="172"/>
        <v>0</v>
      </c>
      <c r="L208" s="42"/>
      <c r="M208" s="42"/>
      <c r="N208" s="249">
        <f t="shared" si="173"/>
        <v>0</v>
      </c>
      <c r="O208" s="42"/>
      <c r="P208" s="42"/>
      <c r="Q208" s="249">
        <f t="shared" si="174"/>
        <v>0</v>
      </c>
      <c r="R208" s="42"/>
      <c r="S208" s="42"/>
      <c r="T208" s="249">
        <f t="shared" si="175"/>
        <v>0</v>
      </c>
      <c r="U208" s="42"/>
      <c r="V208" s="42"/>
      <c r="W208" s="249">
        <f t="shared" si="176"/>
        <v>0</v>
      </c>
      <c r="X208" s="42"/>
      <c r="Y208" s="42"/>
      <c r="Z208" s="249">
        <f t="shared" si="177"/>
        <v>0</v>
      </c>
      <c r="AA208" s="42"/>
      <c r="AB208" s="42"/>
      <c r="AC208" s="249">
        <f t="shared" si="178"/>
        <v>0</v>
      </c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249">
        <f t="shared" si="179"/>
        <v>0</v>
      </c>
      <c r="AP208" s="42"/>
      <c r="AQ208" s="42"/>
      <c r="AR208" s="249">
        <f t="shared" si="180"/>
        <v>0</v>
      </c>
      <c r="AS208" s="42"/>
      <c r="AT208" s="42"/>
      <c r="AU208" s="249">
        <f t="shared" si="181"/>
        <v>0</v>
      </c>
      <c r="AV208" s="253">
        <f t="shared" si="182"/>
        <v>0</v>
      </c>
      <c r="AW208" s="253">
        <f t="shared" si="183"/>
        <v>0</v>
      </c>
      <c r="AX208" s="253">
        <f t="shared" si="184"/>
        <v>0</v>
      </c>
    </row>
    <row r="209" spans="1:50" s="80" customFormat="1" ht="21.75">
      <c r="A209" s="42">
        <v>195</v>
      </c>
      <c r="B209" s="228" t="s">
        <v>417</v>
      </c>
      <c r="C209" s="42"/>
      <c r="D209" s="42"/>
      <c r="E209" s="249">
        <f t="shared" si="170"/>
        <v>0</v>
      </c>
      <c r="F209" s="42"/>
      <c r="G209" s="42"/>
      <c r="H209" s="249">
        <f t="shared" si="171"/>
        <v>0</v>
      </c>
      <c r="I209" s="42"/>
      <c r="J209" s="42"/>
      <c r="K209" s="249">
        <f t="shared" si="172"/>
        <v>0</v>
      </c>
      <c r="L209" s="42"/>
      <c r="M209" s="42"/>
      <c r="N209" s="249">
        <f t="shared" si="173"/>
        <v>0</v>
      </c>
      <c r="O209" s="42"/>
      <c r="P209" s="42"/>
      <c r="Q209" s="249">
        <f t="shared" si="174"/>
        <v>0</v>
      </c>
      <c r="R209" s="42"/>
      <c r="S209" s="42"/>
      <c r="T209" s="249">
        <f t="shared" si="175"/>
        <v>0</v>
      </c>
      <c r="U209" s="42"/>
      <c r="V209" s="42"/>
      <c r="W209" s="249">
        <f t="shared" si="176"/>
        <v>0</v>
      </c>
      <c r="X209" s="42"/>
      <c r="Y209" s="42"/>
      <c r="Z209" s="249">
        <f t="shared" si="177"/>
        <v>0</v>
      </c>
      <c r="AA209" s="42"/>
      <c r="AB209" s="42"/>
      <c r="AC209" s="249">
        <f t="shared" si="178"/>
        <v>0</v>
      </c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249">
        <f t="shared" si="179"/>
        <v>0</v>
      </c>
      <c r="AP209" s="42"/>
      <c r="AQ209" s="42"/>
      <c r="AR209" s="249">
        <f t="shared" si="180"/>
        <v>0</v>
      </c>
      <c r="AS209" s="42"/>
      <c r="AT209" s="42"/>
      <c r="AU209" s="249">
        <f t="shared" si="181"/>
        <v>0</v>
      </c>
      <c r="AV209" s="253">
        <f t="shared" si="182"/>
        <v>0</v>
      </c>
      <c r="AW209" s="253">
        <f t="shared" si="183"/>
        <v>0</v>
      </c>
      <c r="AX209" s="253">
        <f t="shared" si="184"/>
        <v>0</v>
      </c>
    </row>
    <row r="210" spans="1:50" s="80" customFormat="1" ht="21.75">
      <c r="A210" s="42">
        <v>196</v>
      </c>
      <c r="B210" s="228" t="s">
        <v>418</v>
      </c>
      <c r="C210" s="42"/>
      <c r="D210" s="42"/>
      <c r="E210" s="249">
        <f t="shared" si="170"/>
        <v>0</v>
      </c>
      <c r="F210" s="42"/>
      <c r="G210" s="42"/>
      <c r="H210" s="249">
        <f t="shared" si="171"/>
        <v>0</v>
      </c>
      <c r="I210" s="42"/>
      <c r="J210" s="42"/>
      <c r="K210" s="249">
        <f t="shared" si="172"/>
        <v>0</v>
      </c>
      <c r="L210" s="42"/>
      <c r="M210" s="42"/>
      <c r="N210" s="249">
        <f t="shared" si="173"/>
        <v>0</v>
      </c>
      <c r="O210" s="42"/>
      <c r="P210" s="42"/>
      <c r="Q210" s="249">
        <f t="shared" si="174"/>
        <v>0</v>
      </c>
      <c r="R210" s="42"/>
      <c r="S210" s="42"/>
      <c r="T210" s="249">
        <f t="shared" si="175"/>
        <v>0</v>
      </c>
      <c r="U210" s="42"/>
      <c r="V210" s="42"/>
      <c r="W210" s="249">
        <f t="shared" si="176"/>
        <v>0</v>
      </c>
      <c r="X210" s="42"/>
      <c r="Y210" s="42"/>
      <c r="Z210" s="249">
        <f t="shared" si="177"/>
        <v>0</v>
      </c>
      <c r="AA210" s="42"/>
      <c r="AB210" s="42"/>
      <c r="AC210" s="249">
        <f t="shared" si="178"/>
        <v>0</v>
      </c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249">
        <f t="shared" si="179"/>
        <v>0</v>
      </c>
      <c r="AP210" s="42"/>
      <c r="AQ210" s="42"/>
      <c r="AR210" s="249">
        <f t="shared" si="180"/>
        <v>0</v>
      </c>
      <c r="AS210" s="42"/>
      <c r="AT210" s="42"/>
      <c r="AU210" s="249">
        <f t="shared" si="181"/>
        <v>0</v>
      </c>
      <c r="AV210" s="253">
        <f t="shared" si="182"/>
        <v>0</v>
      </c>
      <c r="AW210" s="253">
        <f t="shared" si="183"/>
        <v>0</v>
      </c>
      <c r="AX210" s="253">
        <f t="shared" si="184"/>
        <v>0</v>
      </c>
    </row>
    <row r="211" spans="1:50" s="80" customFormat="1" ht="21.75">
      <c r="A211" s="249"/>
      <c r="B211" s="252"/>
      <c r="C211" s="249">
        <f>SUM(C199:C210)</f>
        <v>0</v>
      </c>
      <c r="D211" s="249">
        <f aca="true" t="shared" si="185" ref="D211:AX211">SUM(D199:D210)</f>
        <v>0</v>
      </c>
      <c r="E211" s="249">
        <f t="shared" si="185"/>
        <v>0</v>
      </c>
      <c r="F211" s="249">
        <f t="shared" si="185"/>
        <v>0</v>
      </c>
      <c r="G211" s="249">
        <f t="shared" si="185"/>
        <v>0</v>
      </c>
      <c r="H211" s="249">
        <f t="shared" si="185"/>
        <v>0</v>
      </c>
      <c r="I211" s="249">
        <f t="shared" si="185"/>
        <v>0</v>
      </c>
      <c r="J211" s="249">
        <f t="shared" si="185"/>
        <v>0</v>
      </c>
      <c r="K211" s="249">
        <f t="shared" si="185"/>
        <v>0</v>
      </c>
      <c r="L211" s="249">
        <f t="shared" si="185"/>
        <v>0</v>
      </c>
      <c r="M211" s="249">
        <f t="shared" si="185"/>
        <v>0</v>
      </c>
      <c r="N211" s="249">
        <f t="shared" si="185"/>
        <v>0</v>
      </c>
      <c r="O211" s="249">
        <f t="shared" si="185"/>
        <v>0</v>
      </c>
      <c r="P211" s="249">
        <f t="shared" si="185"/>
        <v>0</v>
      </c>
      <c r="Q211" s="249">
        <f t="shared" si="185"/>
        <v>0</v>
      </c>
      <c r="R211" s="249">
        <f t="shared" si="185"/>
        <v>0</v>
      </c>
      <c r="S211" s="249">
        <f t="shared" si="185"/>
        <v>0</v>
      </c>
      <c r="T211" s="249">
        <f t="shared" si="185"/>
        <v>0</v>
      </c>
      <c r="U211" s="249">
        <f t="shared" si="185"/>
        <v>0</v>
      </c>
      <c r="V211" s="249">
        <f t="shared" si="185"/>
        <v>0</v>
      </c>
      <c r="W211" s="249">
        <f t="shared" si="185"/>
        <v>0</v>
      </c>
      <c r="X211" s="249">
        <f t="shared" si="185"/>
        <v>0</v>
      </c>
      <c r="Y211" s="249">
        <f t="shared" si="185"/>
        <v>0</v>
      </c>
      <c r="Z211" s="249">
        <f t="shared" si="185"/>
        <v>0</v>
      </c>
      <c r="AA211" s="249">
        <f t="shared" si="185"/>
        <v>0</v>
      </c>
      <c r="AB211" s="249">
        <f t="shared" si="185"/>
        <v>0</v>
      </c>
      <c r="AC211" s="249">
        <f t="shared" si="185"/>
        <v>0</v>
      </c>
      <c r="AD211" s="249">
        <f t="shared" si="185"/>
        <v>0</v>
      </c>
      <c r="AE211" s="249">
        <f t="shared" si="185"/>
        <v>0</v>
      </c>
      <c r="AF211" s="249">
        <f t="shared" si="185"/>
        <v>0</v>
      </c>
      <c r="AG211" s="249">
        <f t="shared" si="185"/>
        <v>0</v>
      </c>
      <c r="AH211" s="249">
        <f t="shared" si="185"/>
        <v>0</v>
      </c>
      <c r="AI211" s="249">
        <f t="shared" si="185"/>
        <v>0</v>
      </c>
      <c r="AJ211" s="249">
        <f t="shared" si="185"/>
        <v>0</v>
      </c>
      <c r="AK211" s="249">
        <f t="shared" si="185"/>
        <v>0</v>
      </c>
      <c r="AL211" s="249">
        <f t="shared" si="185"/>
        <v>0</v>
      </c>
      <c r="AM211" s="249">
        <f aca="true" t="shared" si="186" ref="AM211:AU211">SUM(AM199:AM210)</f>
        <v>0</v>
      </c>
      <c r="AN211" s="249">
        <f t="shared" si="186"/>
        <v>0</v>
      </c>
      <c r="AO211" s="249">
        <f t="shared" si="186"/>
        <v>0</v>
      </c>
      <c r="AP211" s="249">
        <f t="shared" si="186"/>
        <v>0</v>
      </c>
      <c r="AQ211" s="249">
        <f t="shared" si="186"/>
        <v>0</v>
      </c>
      <c r="AR211" s="249">
        <f t="shared" si="186"/>
        <v>0</v>
      </c>
      <c r="AS211" s="249">
        <f t="shared" si="186"/>
        <v>0</v>
      </c>
      <c r="AT211" s="249">
        <f t="shared" si="186"/>
        <v>0</v>
      </c>
      <c r="AU211" s="249">
        <f t="shared" si="186"/>
        <v>0</v>
      </c>
      <c r="AV211" s="253">
        <f t="shared" si="185"/>
        <v>0</v>
      </c>
      <c r="AW211" s="253">
        <f t="shared" si="185"/>
        <v>0</v>
      </c>
      <c r="AX211" s="253">
        <f t="shared" si="185"/>
        <v>0</v>
      </c>
    </row>
    <row r="212" spans="1:50" s="80" customFormat="1" ht="21.75">
      <c r="A212" s="42">
        <v>197</v>
      </c>
      <c r="B212" s="228" t="s">
        <v>419</v>
      </c>
      <c r="C212" s="42"/>
      <c r="D212" s="42"/>
      <c r="E212" s="249">
        <f aca="true" t="shared" si="187" ref="E212:E231">SUM(C212:D212)</f>
        <v>0</v>
      </c>
      <c r="F212" s="42"/>
      <c r="G212" s="42"/>
      <c r="H212" s="249">
        <f aca="true" t="shared" si="188" ref="H212:H231">SUM(F212:G212)</f>
        <v>0</v>
      </c>
      <c r="I212" s="42"/>
      <c r="J212" s="42"/>
      <c r="K212" s="249">
        <f aca="true" t="shared" si="189" ref="K212:K231">SUM(I212:J212)</f>
        <v>0</v>
      </c>
      <c r="L212" s="42"/>
      <c r="M212" s="42"/>
      <c r="N212" s="249">
        <f aca="true" t="shared" si="190" ref="N212:N231">SUM(L212:M212)</f>
        <v>0</v>
      </c>
      <c r="O212" s="42"/>
      <c r="P212" s="42"/>
      <c r="Q212" s="249">
        <f aca="true" t="shared" si="191" ref="Q212:Q231">SUM(O212:P212)</f>
        <v>0</v>
      </c>
      <c r="R212" s="42"/>
      <c r="S212" s="42"/>
      <c r="T212" s="249">
        <f aca="true" t="shared" si="192" ref="T212:T231">SUM(R212:S212)</f>
        <v>0</v>
      </c>
      <c r="U212" s="42"/>
      <c r="V212" s="42"/>
      <c r="W212" s="249">
        <f aca="true" t="shared" si="193" ref="W212:W231">SUM(U212:V212)</f>
        <v>0</v>
      </c>
      <c r="X212" s="42"/>
      <c r="Y212" s="42"/>
      <c r="Z212" s="249">
        <f aca="true" t="shared" si="194" ref="Z212:Z231">SUM(X212:Y212)</f>
        <v>0</v>
      </c>
      <c r="AA212" s="42"/>
      <c r="AB212" s="42"/>
      <c r="AC212" s="249">
        <f aca="true" t="shared" si="195" ref="AC212:AC231">SUM(AA212:AB212)</f>
        <v>0</v>
      </c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249">
        <f aca="true" t="shared" si="196" ref="AO212:AO231">SUM(AM212:AN212)</f>
        <v>0</v>
      </c>
      <c r="AP212" s="42"/>
      <c r="AQ212" s="42"/>
      <c r="AR212" s="249">
        <f aca="true" t="shared" si="197" ref="AR212:AR231">SUM(AP212:AQ212)</f>
        <v>0</v>
      </c>
      <c r="AS212" s="42"/>
      <c r="AT212" s="42"/>
      <c r="AU212" s="249">
        <f aca="true" t="shared" si="198" ref="AU212:AU231">SUM(AS212:AT212)</f>
        <v>0</v>
      </c>
      <c r="AV212" s="253">
        <f aca="true" t="shared" si="199" ref="AV212:AV231">+C212+F212+I212+L212+O212+R212+U212+X212+AA212+AM212+AP212+AS212</f>
        <v>0</v>
      </c>
      <c r="AW212" s="253">
        <f aca="true" t="shared" si="200" ref="AW212:AW231">+D212+G212+J212+M212+P212+S212+V212+Y212+AB212+AN212+AQ212+AT212</f>
        <v>0</v>
      </c>
      <c r="AX212" s="253">
        <f aca="true" t="shared" si="201" ref="AX212:AX231">SUM(AV212:AW212)</f>
        <v>0</v>
      </c>
    </row>
    <row r="213" spans="1:50" s="80" customFormat="1" ht="21.75">
      <c r="A213" s="42">
        <v>198</v>
      </c>
      <c r="B213" s="228" t="s">
        <v>420</v>
      </c>
      <c r="C213" s="42"/>
      <c r="D213" s="42"/>
      <c r="E213" s="249">
        <f t="shared" si="187"/>
        <v>0</v>
      </c>
      <c r="F213" s="42"/>
      <c r="G213" s="42"/>
      <c r="H213" s="249">
        <f t="shared" si="188"/>
        <v>0</v>
      </c>
      <c r="I213" s="42"/>
      <c r="J213" s="42"/>
      <c r="K213" s="249">
        <f t="shared" si="189"/>
        <v>0</v>
      </c>
      <c r="L213" s="42"/>
      <c r="M213" s="42"/>
      <c r="N213" s="249">
        <f t="shared" si="190"/>
        <v>0</v>
      </c>
      <c r="O213" s="42"/>
      <c r="P213" s="42"/>
      <c r="Q213" s="249">
        <f t="shared" si="191"/>
        <v>0</v>
      </c>
      <c r="R213" s="42"/>
      <c r="S213" s="42"/>
      <c r="T213" s="249">
        <f t="shared" si="192"/>
        <v>0</v>
      </c>
      <c r="U213" s="42"/>
      <c r="V213" s="42"/>
      <c r="W213" s="249">
        <f t="shared" si="193"/>
        <v>0</v>
      </c>
      <c r="X213" s="42"/>
      <c r="Y213" s="42"/>
      <c r="Z213" s="249">
        <f t="shared" si="194"/>
        <v>0</v>
      </c>
      <c r="AA213" s="42"/>
      <c r="AB213" s="42"/>
      <c r="AC213" s="249">
        <f t="shared" si="195"/>
        <v>0</v>
      </c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249">
        <f t="shared" si="196"/>
        <v>0</v>
      </c>
      <c r="AP213" s="42"/>
      <c r="AQ213" s="42"/>
      <c r="AR213" s="249">
        <f t="shared" si="197"/>
        <v>0</v>
      </c>
      <c r="AS213" s="42"/>
      <c r="AT213" s="42"/>
      <c r="AU213" s="249">
        <f t="shared" si="198"/>
        <v>0</v>
      </c>
      <c r="AV213" s="253">
        <f t="shared" si="199"/>
        <v>0</v>
      </c>
      <c r="AW213" s="253">
        <f t="shared" si="200"/>
        <v>0</v>
      </c>
      <c r="AX213" s="253">
        <f t="shared" si="201"/>
        <v>0</v>
      </c>
    </row>
    <row r="214" spans="1:50" s="80" customFormat="1" ht="21.75">
      <c r="A214" s="42">
        <v>199</v>
      </c>
      <c r="B214" s="228" t="s">
        <v>421</v>
      </c>
      <c r="C214" s="42"/>
      <c r="D214" s="42"/>
      <c r="E214" s="249">
        <f t="shared" si="187"/>
        <v>0</v>
      </c>
      <c r="F214" s="42"/>
      <c r="G214" s="42"/>
      <c r="H214" s="249">
        <f t="shared" si="188"/>
        <v>0</v>
      </c>
      <c r="I214" s="42"/>
      <c r="J214" s="42"/>
      <c r="K214" s="249">
        <f t="shared" si="189"/>
        <v>0</v>
      </c>
      <c r="L214" s="42"/>
      <c r="M214" s="42"/>
      <c r="N214" s="249">
        <f t="shared" si="190"/>
        <v>0</v>
      </c>
      <c r="O214" s="42"/>
      <c r="P214" s="42"/>
      <c r="Q214" s="249">
        <f t="shared" si="191"/>
        <v>0</v>
      </c>
      <c r="R214" s="42"/>
      <c r="S214" s="42"/>
      <c r="T214" s="249">
        <f t="shared" si="192"/>
        <v>0</v>
      </c>
      <c r="U214" s="42"/>
      <c r="V214" s="42"/>
      <c r="W214" s="249">
        <f t="shared" si="193"/>
        <v>0</v>
      </c>
      <c r="X214" s="42"/>
      <c r="Y214" s="42"/>
      <c r="Z214" s="249">
        <f t="shared" si="194"/>
        <v>0</v>
      </c>
      <c r="AA214" s="42"/>
      <c r="AB214" s="42"/>
      <c r="AC214" s="249">
        <f t="shared" si="195"/>
        <v>0</v>
      </c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249">
        <f t="shared" si="196"/>
        <v>0</v>
      </c>
      <c r="AP214" s="42"/>
      <c r="AQ214" s="42"/>
      <c r="AR214" s="249">
        <f t="shared" si="197"/>
        <v>0</v>
      </c>
      <c r="AS214" s="42"/>
      <c r="AT214" s="42"/>
      <c r="AU214" s="249">
        <f t="shared" si="198"/>
        <v>0</v>
      </c>
      <c r="AV214" s="253">
        <f t="shared" si="199"/>
        <v>0</v>
      </c>
      <c r="AW214" s="253">
        <f t="shared" si="200"/>
        <v>0</v>
      </c>
      <c r="AX214" s="253">
        <f t="shared" si="201"/>
        <v>0</v>
      </c>
    </row>
    <row r="215" spans="1:50" s="80" customFormat="1" ht="21.75">
      <c r="A215" s="42">
        <v>200</v>
      </c>
      <c r="B215" s="228" t="s">
        <v>422</v>
      </c>
      <c r="C215" s="42"/>
      <c r="D215" s="42"/>
      <c r="E215" s="249">
        <f t="shared" si="187"/>
        <v>0</v>
      </c>
      <c r="F215" s="42"/>
      <c r="G215" s="42"/>
      <c r="H215" s="249">
        <f t="shared" si="188"/>
        <v>0</v>
      </c>
      <c r="I215" s="42"/>
      <c r="J215" s="42"/>
      <c r="K215" s="249">
        <f t="shared" si="189"/>
        <v>0</v>
      </c>
      <c r="L215" s="42"/>
      <c r="M215" s="42"/>
      <c r="N215" s="249">
        <f t="shared" si="190"/>
        <v>0</v>
      </c>
      <c r="O215" s="42"/>
      <c r="P215" s="42"/>
      <c r="Q215" s="249">
        <f t="shared" si="191"/>
        <v>0</v>
      </c>
      <c r="R215" s="42"/>
      <c r="S215" s="42"/>
      <c r="T215" s="249">
        <f t="shared" si="192"/>
        <v>0</v>
      </c>
      <c r="U215" s="42"/>
      <c r="V215" s="42"/>
      <c r="W215" s="249">
        <f t="shared" si="193"/>
        <v>0</v>
      </c>
      <c r="X215" s="42"/>
      <c r="Y215" s="42"/>
      <c r="Z215" s="249">
        <f t="shared" si="194"/>
        <v>0</v>
      </c>
      <c r="AA215" s="42"/>
      <c r="AB215" s="42"/>
      <c r="AC215" s="249">
        <f t="shared" si="195"/>
        <v>0</v>
      </c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249">
        <f t="shared" si="196"/>
        <v>0</v>
      </c>
      <c r="AP215" s="42"/>
      <c r="AQ215" s="42"/>
      <c r="AR215" s="249">
        <f t="shared" si="197"/>
        <v>0</v>
      </c>
      <c r="AS215" s="42"/>
      <c r="AT215" s="42"/>
      <c r="AU215" s="249">
        <f t="shared" si="198"/>
        <v>0</v>
      </c>
      <c r="AV215" s="253">
        <f t="shared" si="199"/>
        <v>0</v>
      </c>
      <c r="AW215" s="253">
        <f t="shared" si="200"/>
        <v>0</v>
      </c>
      <c r="AX215" s="253">
        <f t="shared" si="201"/>
        <v>0</v>
      </c>
    </row>
    <row r="216" spans="1:50" s="80" customFormat="1" ht="21.75">
      <c r="A216" s="42">
        <v>201</v>
      </c>
      <c r="B216" s="228" t="s">
        <v>423</v>
      </c>
      <c r="C216" s="42"/>
      <c r="D216" s="42"/>
      <c r="E216" s="249">
        <f t="shared" si="187"/>
        <v>0</v>
      </c>
      <c r="F216" s="42"/>
      <c r="G216" s="42"/>
      <c r="H216" s="249">
        <f t="shared" si="188"/>
        <v>0</v>
      </c>
      <c r="I216" s="42"/>
      <c r="J216" s="42"/>
      <c r="K216" s="249">
        <f t="shared" si="189"/>
        <v>0</v>
      </c>
      <c r="L216" s="42"/>
      <c r="M216" s="42"/>
      <c r="N216" s="249">
        <f t="shared" si="190"/>
        <v>0</v>
      </c>
      <c r="O216" s="42"/>
      <c r="P216" s="42"/>
      <c r="Q216" s="249">
        <f t="shared" si="191"/>
        <v>0</v>
      </c>
      <c r="R216" s="42"/>
      <c r="S216" s="42"/>
      <c r="T216" s="249">
        <f t="shared" si="192"/>
        <v>0</v>
      </c>
      <c r="U216" s="42"/>
      <c r="V216" s="42"/>
      <c r="W216" s="249">
        <f t="shared" si="193"/>
        <v>0</v>
      </c>
      <c r="X216" s="42"/>
      <c r="Y216" s="42"/>
      <c r="Z216" s="249">
        <f t="shared" si="194"/>
        <v>0</v>
      </c>
      <c r="AA216" s="42"/>
      <c r="AB216" s="42"/>
      <c r="AC216" s="249">
        <f t="shared" si="195"/>
        <v>0</v>
      </c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249">
        <f t="shared" si="196"/>
        <v>0</v>
      </c>
      <c r="AP216" s="42"/>
      <c r="AQ216" s="42"/>
      <c r="AR216" s="249">
        <f t="shared" si="197"/>
        <v>0</v>
      </c>
      <c r="AS216" s="42"/>
      <c r="AT216" s="42"/>
      <c r="AU216" s="249">
        <f t="shared" si="198"/>
        <v>0</v>
      </c>
      <c r="AV216" s="253">
        <f t="shared" si="199"/>
        <v>0</v>
      </c>
      <c r="AW216" s="253">
        <f t="shared" si="200"/>
        <v>0</v>
      </c>
      <c r="AX216" s="253">
        <f t="shared" si="201"/>
        <v>0</v>
      </c>
    </row>
    <row r="217" spans="1:50" s="80" customFormat="1" ht="21.75">
      <c r="A217" s="42">
        <v>202</v>
      </c>
      <c r="B217" s="228" t="s">
        <v>424</v>
      </c>
      <c r="C217" s="42"/>
      <c r="D217" s="42"/>
      <c r="E217" s="249">
        <f t="shared" si="187"/>
        <v>0</v>
      </c>
      <c r="F217" s="42"/>
      <c r="G217" s="42"/>
      <c r="H217" s="249">
        <f t="shared" si="188"/>
        <v>0</v>
      </c>
      <c r="I217" s="42"/>
      <c r="J217" s="42"/>
      <c r="K217" s="249">
        <f t="shared" si="189"/>
        <v>0</v>
      </c>
      <c r="L217" s="42"/>
      <c r="M217" s="42"/>
      <c r="N217" s="249">
        <f t="shared" si="190"/>
        <v>0</v>
      </c>
      <c r="O217" s="42"/>
      <c r="P217" s="42"/>
      <c r="Q217" s="249">
        <f t="shared" si="191"/>
        <v>0</v>
      </c>
      <c r="R217" s="42"/>
      <c r="S217" s="42"/>
      <c r="T217" s="249">
        <f t="shared" si="192"/>
        <v>0</v>
      </c>
      <c r="U217" s="42"/>
      <c r="V217" s="42"/>
      <c r="W217" s="249">
        <f t="shared" si="193"/>
        <v>0</v>
      </c>
      <c r="X217" s="42"/>
      <c r="Y217" s="42"/>
      <c r="Z217" s="249">
        <f t="shared" si="194"/>
        <v>0</v>
      </c>
      <c r="AA217" s="42"/>
      <c r="AB217" s="42"/>
      <c r="AC217" s="249">
        <f t="shared" si="195"/>
        <v>0</v>
      </c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249">
        <f t="shared" si="196"/>
        <v>0</v>
      </c>
      <c r="AP217" s="42"/>
      <c r="AQ217" s="42"/>
      <c r="AR217" s="249">
        <f t="shared" si="197"/>
        <v>0</v>
      </c>
      <c r="AS217" s="42"/>
      <c r="AT217" s="42"/>
      <c r="AU217" s="249">
        <f t="shared" si="198"/>
        <v>0</v>
      </c>
      <c r="AV217" s="253">
        <f t="shared" si="199"/>
        <v>0</v>
      </c>
      <c r="AW217" s="253">
        <f t="shared" si="200"/>
        <v>0</v>
      </c>
      <c r="AX217" s="253">
        <f t="shared" si="201"/>
        <v>0</v>
      </c>
    </row>
    <row r="218" spans="1:50" s="80" customFormat="1" ht="21.75">
      <c r="A218" s="42">
        <v>203</v>
      </c>
      <c r="B218" s="228" t="s">
        <v>425</v>
      </c>
      <c r="C218" s="42"/>
      <c r="D218" s="42"/>
      <c r="E218" s="249">
        <f t="shared" si="187"/>
        <v>0</v>
      </c>
      <c r="F218" s="42"/>
      <c r="G218" s="42"/>
      <c r="H218" s="249">
        <f t="shared" si="188"/>
        <v>0</v>
      </c>
      <c r="I218" s="42"/>
      <c r="J218" s="42"/>
      <c r="K218" s="249">
        <f t="shared" si="189"/>
        <v>0</v>
      </c>
      <c r="L218" s="42"/>
      <c r="M218" s="42"/>
      <c r="N218" s="249">
        <f t="shared" si="190"/>
        <v>0</v>
      </c>
      <c r="O218" s="42"/>
      <c r="P218" s="42"/>
      <c r="Q218" s="249">
        <f t="shared" si="191"/>
        <v>0</v>
      </c>
      <c r="R218" s="42"/>
      <c r="S218" s="42"/>
      <c r="T218" s="249">
        <f t="shared" si="192"/>
        <v>0</v>
      </c>
      <c r="U218" s="42"/>
      <c r="V218" s="42"/>
      <c r="W218" s="249">
        <f t="shared" si="193"/>
        <v>0</v>
      </c>
      <c r="X218" s="42"/>
      <c r="Y218" s="42"/>
      <c r="Z218" s="249">
        <f t="shared" si="194"/>
        <v>0</v>
      </c>
      <c r="AA218" s="42"/>
      <c r="AB218" s="42"/>
      <c r="AC218" s="249">
        <f t="shared" si="195"/>
        <v>0</v>
      </c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249">
        <f t="shared" si="196"/>
        <v>0</v>
      </c>
      <c r="AP218" s="42"/>
      <c r="AQ218" s="42"/>
      <c r="AR218" s="249">
        <f t="shared" si="197"/>
        <v>0</v>
      </c>
      <c r="AS218" s="42"/>
      <c r="AT218" s="42"/>
      <c r="AU218" s="249">
        <f t="shared" si="198"/>
        <v>0</v>
      </c>
      <c r="AV218" s="253">
        <f t="shared" si="199"/>
        <v>0</v>
      </c>
      <c r="AW218" s="253">
        <f t="shared" si="200"/>
        <v>0</v>
      </c>
      <c r="AX218" s="253">
        <f t="shared" si="201"/>
        <v>0</v>
      </c>
    </row>
    <row r="219" spans="1:50" s="80" customFormat="1" ht="21.75">
      <c r="A219" s="42">
        <v>204</v>
      </c>
      <c r="B219" s="228" t="s">
        <v>426</v>
      </c>
      <c r="C219" s="42"/>
      <c r="D219" s="42"/>
      <c r="E219" s="249">
        <f t="shared" si="187"/>
        <v>0</v>
      </c>
      <c r="F219" s="42"/>
      <c r="G219" s="42"/>
      <c r="H219" s="249">
        <f t="shared" si="188"/>
        <v>0</v>
      </c>
      <c r="I219" s="42"/>
      <c r="J219" s="42"/>
      <c r="K219" s="249">
        <f t="shared" si="189"/>
        <v>0</v>
      </c>
      <c r="L219" s="42"/>
      <c r="M219" s="42"/>
      <c r="N219" s="249">
        <f t="shared" si="190"/>
        <v>0</v>
      </c>
      <c r="O219" s="42"/>
      <c r="P219" s="42"/>
      <c r="Q219" s="249">
        <f t="shared" si="191"/>
        <v>0</v>
      </c>
      <c r="R219" s="42"/>
      <c r="S219" s="42"/>
      <c r="T219" s="249">
        <f t="shared" si="192"/>
        <v>0</v>
      </c>
      <c r="U219" s="42"/>
      <c r="V219" s="42"/>
      <c r="W219" s="249">
        <f t="shared" si="193"/>
        <v>0</v>
      </c>
      <c r="X219" s="42"/>
      <c r="Y219" s="42"/>
      <c r="Z219" s="249">
        <f t="shared" si="194"/>
        <v>0</v>
      </c>
      <c r="AA219" s="42"/>
      <c r="AB219" s="42"/>
      <c r="AC219" s="249">
        <f t="shared" si="195"/>
        <v>0</v>
      </c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249">
        <f t="shared" si="196"/>
        <v>0</v>
      </c>
      <c r="AP219" s="42"/>
      <c r="AQ219" s="42"/>
      <c r="AR219" s="249">
        <f t="shared" si="197"/>
        <v>0</v>
      </c>
      <c r="AS219" s="42"/>
      <c r="AT219" s="42"/>
      <c r="AU219" s="249">
        <f t="shared" si="198"/>
        <v>0</v>
      </c>
      <c r="AV219" s="253">
        <f t="shared" si="199"/>
        <v>0</v>
      </c>
      <c r="AW219" s="253">
        <f t="shared" si="200"/>
        <v>0</v>
      </c>
      <c r="AX219" s="253">
        <f t="shared" si="201"/>
        <v>0</v>
      </c>
    </row>
    <row r="220" spans="1:50" s="80" customFormat="1" ht="21.75">
      <c r="A220" s="42">
        <v>205</v>
      </c>
      <c r="B220" s="228" t="s">
        <v>427</v>
      </c>
      <c r="C220" s="42"/>
      <c r="D220" s="42"/>
      <c r="E220" s="249">
        <f t="shared" si="187"/>
        <v>0</v>
      </c>
      <c r="F220" s="42"/>
      <c r="G220" s="42"/>
      <c r="H220" s="249">
        <f t="shared" si="188"/>
        <v>0</v>
      </c>
      <c r="I220" s="42"/>
      <c r="J220" s="42"/>
      <c r="K220" s="249">
        <f t="shared" si="189"/>
        <v>0</v>
      </c>
      <c r="L220" s="42"/>
      <c r="M220" s="42"/>
      <c r="N220" s="249">
        <f t="shared" si="190"/>
        <v>0</v>
      </c>
      <c r="O220" s="42"/>
      <c r="P220" s="42"/>
      <c r="Q220" s="249">
        <f t="shared" si="191"/>
        <v>0</v>
      </c>
      <c r="R220" s="42"/>
      <c r="S220" s="42"/>
      <c r="T220" s="249">
        <f t="shared" si="192"/>
        <v>0</v>
      </c>
      <c r="U220" s="42"/>
      <c r="V220" s="42"/>
      <c r="W220" s="249">
        <f t="shared" si="193"/>
        <v>0</v>
      </c>
      <c r="X220" s="42"/>
      <c r="Y220" s="42"/>
      <c r="Z220" s="249">
        <f t="shared" si="194"/>
        <v>0</v>
      </c>
      <c r="AA220" s="42"/>
      <c r="AB220" s="42"/>
      <c r="AC220" s="249">
        <f t="shared" si="195"/>
        <v>0</v>
      </c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249">
        <f t="shared" si="196"/>
        <v>0</v>
      </c>
      <c r="AP220" s="42"/>
      <c r="AQ220" s="42"/>
      <c r="AR220" s="249">
        <f t="shared" si="197"/>
        <v>0</v>
      </c>
      <c r="AS220" s="42"/>
      <c r="AT220" s="42"/>
      <c r="AU220" s="249">
        <f t="shared" si="198"/>
        <v>0</v>
      </c>
      <c r="AV220" s="253">
        <f t="shared" si="199"/>
        <v>0</v>
      </c>
      <c r="AW220" s="253">
        <f t="shared" si="200"/>
        <v>0</v>
      </c>
      <c r="AX220" s="253">
        <f t="shared" si="201"/>
        <v>0</v>
      </c>
    </row>
    <row r="221" spans="1:50" s="80" customFormat="1" ht="21.75">
      <c r="A221" s="42">
        <v>206</v>
      </c>
      <c r="B221" s="228" t="s">
        <v>428</v>
      </c>
      <c r="C221" s="42"/>
      <c r="D221" s="42"/>
      <c r="E221" s="249">
        <f t="shared" si="187"/>
        <v>0</v>
      </c>
      <c r="F221" s="42"/>
      <c r="G221" s="42"/>
      <c r="H221" s="249">
        <f t="shared" si="188"/>
        <v>0</v>
      </c>
      <c r="I221" s="42"/>
      <c r="J221" s="42"/>
      <c r="K221" s="249">
        <f t="shared" si="189"/>
        <v>0</v>
      </c>
      <c r="L221" s="42"/>
      <c r="M221" s="42"/>
      <c r="N221" s="249">
        <f t="shared" si="190"/>
        <v>0</v>
      </c>
      <c r="O221" s="42"/>
      <c r="P221" s="42"/>
      <c r="Q221" s="249">
        <f t="shared" si="191"/>
        <v>0</v>
      </c>
      <c r="R221" s="42"/>
      <c r="S221" s="42"/>
      <c r="T221" s="249">
        <f t="shared" si="192"/>
        <v>0</v>
      </c>
      <c r="U221" s="42"/>
      <c r="V221" s="42"/>
      <c r="W221" s="249">
        <f t="shared" si="193"/>
        <v>0</v>
      </c>
      <c r="X221" s="42"/>
      <c r="Y221" s="42"/>
      <c r="Z221" s="249">
        <f t="shared" si="194"/>
        <v>0</v>
      </c>
      <c r="AA221" s="42"/>
      <c r="AB221" s="42"/>
      <c r="AC221" s="249">
        <f t="shared" si="195"/>
        <v>0</v>
      </c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249">
        <f t="shared" si="196"/>
        <v>0</v>
      </c>
      <c r="AP221" s="42"/>
      <c r="AQ221" s="42"/>
      <c r="AR221" s="249">
        <f t="shared" si="197"/>
        <v>0</v>
      </c>
      <c r="AS221" s="42"/>
      <c r="AT221" s="42"/>
      <c r="AU221" s="249">
        <f t="shared" si="198"/>
        <v>0</v>
      </c>
      <c r="AV221" s="253">
        <f t="shared" si="199"/>
        <v>0</v>
      </c>
      <c r="AW221" s="253">
        <f t="shared" si="200"/>
        <v>0</v>
      </c>
      <c r="AX221" s="253">
        <f t="shared" si="201"/>
        <v>0</v>
      </c>
    </row>
    <row r="222" spans="1:50" s="80" customFormat="1" ht="21.75">
      <c r="A222" s="42">
        <v>207</v>
      </c>
      <c r="B222" s="228" t="s">
        <v>429</v>
      </c>
      <c r="C222" s="42"/>
      <c r="D222" s="42"/>
      <c r="E222" s="249">
        <f t="shared" si="187"/>
        <v>0</v>
      </c>
      <c r="F222" s="42"/>
      <c r="G222" s="42"/>
      <c r="H222" s="249">
        <f t="shared" si="188"/>
        <v>0</v>
      </c>
      <c r="I222" s="42"/>
      <c r="J222" s="42"/>
      <c r="K222" s="249">
        <f t="shared" si="189"/>
        <v>0</v>
      </c>
      <c r="L222" s="42"/>
      <c r="M222" s="42"/>
      <c r="N222" s="249">
        <f t="shared" si="190"/>
        <v>0</v>
      </c>
      <c r="O222" s="42"/>
      <c r="P222" s="42"/>
      <c r="Q222" s="249">
        <f t="shared" si="191"/>
        <v>0</v>
      </c>
      <c r="R222" s="42"/>
      <c r="S222" s="42"/>
      <c r="T222" s="249">
        <f t="shared" si="192"/>
        <v>0</v>
      </c>
      <c r="U222" s="42"/>
      <c r="V222" s="42"/>
      <c r="W222" s="249">
        <f t="shared" si="193"/>
        <v>0</v>
      </c>
      <c r="X222" s="42"/>
      <c r="Y222" s="42"/>
      <c r="Z222" s="249">
        <f t="shared" si="194"/>
        <v>0</v>
      </c>
      <c r="AA222" s="42"/>
      <c r="AB222" s="42"/>
      <c r="AC222" s="249">
        <f t="shared" si="195"/>
        <v>0</v>
      </c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249">
        <f t="shared" si="196"/>
        <v>0</v>
      </c>
      <c r="AP222" s="42"/>
      <c r="AQ222" s="42"/>
      <c r="AR222" s="249">
        <f t="shared" si="197"/>
        <v>0</v>
      </c>
      <c r="AS222" s="42"/>
      <c r="AT222" s="42"/>
      <c r="AU222" s="249">
        <f t="shared" si="198"/>
        <v>0</v>
      </c>
      <c r="AV222" s="253">
        <f t="shared" si="199"/>
        <v>0</v>
      </c>
      <c r="AW222" s="253">
        <f t="shared" si="200"/>
        <v>0</v>
      </c>
      <c r="AX222" s="253">
        <f t="shared" si="201"/>
        <v>0</v>
      </c>
    </row>
    <row r="223" spans="1:50" s="80" customFormat="1" ht="21.75">
      <c r="A223" s="42">
        <v>208</v>
      </c>
      <c r="B223" s="228" t="s">
        <v>430</v>
      </c>
      <c r="C223" s="42"/>
      <c r="D223" s="42"/>
      <c r="E223" s="249">
        <f t="shared" si="187"/>
        <v>0</v>
      </c>
      <c r="F223" s="42"/>
      <c r="G223" s="42"/>
      <c r="H223" s="249">
        <f t="shared" si="188"/>
        <v>0</v>
      </c>
      <c r="I223" s="42"/>
      <c r="J223" s="42"/>
      <c r="K223" s="249">
        <f t="shared" si="189"/>
        <v>0</v>
      </c>
      <c r="L223" s="42"/>
      <c r="M223" s="42"/>
      <c r="N223" s="249">
        <f t="shared" si="190"/>
        <v>0</v>
      </c>
      <c r="O223" s="42"/>
      <c r="P223" s="42"/>
      <c r="Q223" s="249">
        <f t="shared" si="191"/>
        <v>0</v>
      </c>
      <c r="R223" s="42"/>
      <c r="S223" s="42"/>
      <c r="T223" s="249">
        <f t="shared" si="192"/>
        <v>0</v>
      </c>
      <c r="U223" s="42"/>
      <c r="V223" s="42"/>
      <c r="W223" s="249">
        <f t="shared" si="193"/>
        <v>0</v>
      </c>
      <c r="X223" s="42"/>
      <c r="Y223" s="42"/>
      <c r="Z223" s="249">
        <f t="shared" si="194"/>
        <v>0</v>
      </c>
      <c r="AA223" s="42"/>
      <c r="AB223" s="42"/>
      <c r="AC223" s="249">
        <f t="shared" si="195"/>
        <v>0</v>
      </c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249">
        <f t="shared" si="196"/>
        <v>0</v>
      </c>
      <c r="AP223" s="42"/>
      <c r="AQ223" s="42"/>
      <c r="AR223" s="249">
        <f t="shared" si="197"/>
        <v>0</v>
      </c>
      <c r="AS223" s="42"/>
      <c r="AT223" s="42"/>
      <c r="AU223" s="249">
        <f t="shared" si="198"/>
        <v>0</v>
      </c>
      <c r="AV223" s="253">
        <f t="shared" si="199"/>
        <v>0</v>
      </c>
      <c r="AW223" s="253">
        <f t="shared" si="200"/>
        <v>0</v>
      </c>
      <c r="AX223" s="253">
        <f t="shared" si="201"/>
        <v>0</v>
      </c>
    </row>
    <row r="224" spans="1:50" s="80" customFormat="1" ht="21.75">
      <c r="A224" s="42">
        <v>209</v>
      </c>
      <c r="B224" s="228" t="s">
        <v>431</v>
      </c>
      <c r="C224" s="42"/>
      <c r="D224" s="42"/>
      <c r="E224" s="249">
        <f t="shared" si="187"/>
        <v>0</v>
      </c>
      <c r="F224" s="42"/>
      <c r="G224" s="42"/>
      <c r="H224" s="249">
        <f t="shared" si="188"/>
        <v>0</v>
      </c>
      <c r="I224" s="42"/>
      <c r="J224" s="42"/>
      <c r="K224" s="249">
        <f t="shared" si="189"/>
        <v>0</v>
      </c>
      <c r="L224" s="42"/>
      <c r="M224" s="42"/>
      <c r="N224" s="249">
        <f t="shared" si="190"/>
        <v>0</v>
      </c>
      <c r="O224" s="42"/>
      <c r="P224" s="42"/>
      <c r="Q224" s="249">
        <f t="shared" si="191"/>
        <v>0</v>
      </c>
      <c r="R224" s="42"/>
      <c r="S224" s="42"/>
      <c r="T224" s="249">
        <f t="shared" si="192"/>
        <v>0</v>
      </c>
      <c r="U224" s="42"/>
      <c r="V224" s="42"/>
      <c r="W224" s="249">
        <f t="shared" si="193"/>
        <v>0</v>
      </c>
      <c r="X224" s="42"/>
      <c r="Y224" s="42"/>
      <c r="Z224" s="249">
        <f t="shared" si="194"/>
        <v>0</v>
      </c>
      <c r="AA224" s="42"/>
      <c r="AB224" s="42"/>
      <c r="AC224" s="249">
        <f t="shared" si="195"/>
        <v>0</v>
      </c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249">
        <f t="shared" si="196"/>
        <v>0</v>
      </c>
      <c r="AP224" s="42"/>
      <c r="AQ224" s="42"/>
      <c r="AR224" s="249">
        <f t="shared" si="197"/>
        <v>0</v>
      </c>
      <c r="AS224" s="42"/>
      <c r="AT224" s="42"/>
      <c r="AU224" s="249">
        <f t="shared" si="198"/>
        <v>0</v>
      </c>
      <c r="AV224" s="253">
        <f t="shared" si="199"/>
        <v>0</v>
      </c>
      <c r="AW224" s="253">
        <f t="shared" si="200"/>
        <v>0</v>
      </c>
      <c r="AX224" s="253">
        <f t="shared" si="201"/>
        <v>0</v>
      </c>
    </row>
    <row r="225" spans="1:50" s="80" customFormat="1" ht="21.75">
      <c r="A225" s="42">
        <v>210</v>
      </c>
      <c r="B225" s="228" t="s">
        <v>432</v>
      </c>
      <c r="C225" s="42"/>
      <c r="D225" s="42"/>
      <c r="E225" s="249">
        <f t="shared" si="187"/>
        <v>0</v>
      </c>
      <c r="F225" s="42"/>
      <c r="G225" s="42"/>
      <c r="H225" s="249">
        <f t="shared" si="188"/>
        <v>0</v>
      </c>
      <c r="I225" s="42"/>
      <c r="J225" s="42"/>
      <c r="K225" s="249">
        <f t="shared" si="189"/>
        <v>0</v>
      </c>
      <c r="L225" s="42"/>
      <c r="M225" s="42"/>
      <c r="N225" s="249">
        <f t="shared" si="190"/>
        <v>0</v>
      </c>
      <c r="O225" s="42"/>
      <c r="P225" s="42"/>
      <c r="Q225" s="249">
        <f t="shared" si="191"/>
        <v>0</v>
      </c>
      <c r="R225" s="42"/>
      <c r="S225" s="42"/>
      <c r="T225" s="249">
        <f t="shared" si="192"/>
        <v>0</v>
      </c>
      <c r="U225" s="42"/>
      <c r="V225" s="42"/>
      <c r="W225" s="249">
        <f t="shared" si="193"/>
        <v>0</v>
      </c>
      <c r="X225" s="42"/>
      <c r="Y225" s="42"/>
      <c r="Z225" s="249">
        <f t="shared" si="194"/>
        <v>0</v>
      </c>
      <c r="AA225" s="42"/>
      <c r="AB225" s="42"/>
      <c r="AC225" s="249">
        <f t="shared" si="195"/>
        <v>0</v>
      </c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249">
        <f t="shared" si="196"/>
        <v>0</v>
      </c>
      <c r="AP225" s="42"/>
      <c r="AQ225" s="42"/>
      <c r="AR225" s="249">
        <f t="shared" si="197"/>
        <v>0</v>
      </c>
      <c r="AS225" s="42"/>
      <c r="AT225" s="42"/>
      <c r="AU225" s="249">
        <f t="shared" si="198"/>
        <v>0</v>
      </c>
      <c r="AV225" s="253">
        <f t="shared" si="199"/>
        <v>0</v>
      </c>
      <c r="AW225" s="253">
        <f t="shared" si="200"/>
        <v>0</v>
      </c>
      <c r="AX225" s="253">
        <f t="shared" si="201"/>
        <v>0</v>
      </c>
    </row>
    <row r="226" spans="1:50" s="80" customFormat="1" ht="21.75">
      <c r="A226" s="42">
        <v>211</v>
      </c>
      <c r="B226" s="228" t="s">
        <v>433</v>
      </c>
      <c r="C226" s="42"/>
      <c r="D226" s="42"/>
      <c r="E226" s="249">
        <f t="shared" si="187"/>
        <v>0</v>
      </c>
      <c r="F226" s="42"/>
      <c r="G226" s="42"/>
      <c r="H226" s="249">
        <f t="shared" si="188"/>
        <v>0</v>
      </c>
      <c r="I226" s="42"/>
      <c r="J226" s="42"/>
      <c r="K226" s="249">
        <f t="shared" si="189"/>
        <v>0</v>
      </c>
      <c r="L226" s="42"/>
      <c r="M226" s="42"/>
      <c r="N226" s="249">
        <f t="shared" si="190"/>
        <v>0</v>
      </c>
      <c r="O226" s="42"/>
      <c r="P226" s="42"/>
      <c r="Q226" s="249">
        <f t="shared" si="191"/>
        <v>0</v>
      </c>
      <c r="R226" s="42"/>
      <c r="S226" s="42"/>
      <c r="T226" s="249">
        <f t="shared" si="192"/>
        <v>0</v>
      </c>
      <c r="U226" s="42"/>
      <c r="V226" s="42"/>
      <c r="W226" s="249">
        <f t="shared" si="193"/>
        <v>0</v>
      </c>
      <c r="X226" s="42"/>
      <c r="Y226" s="42"/>
      <c r="Z226" s="249">
        <f t="shared" si="194"/>
        <v>0</v>
      </c>
      <c r="AA226" s="42"/>
      <c r="AB226" s="42"/>
      <c r="AC226" s="249">
        <f t="shared" si="195"/>
        <v>0</v>
      </c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249">
        <f t="shared" si="196"/>
        <v>0</v>
      </c>
      <c r="AP226" s="42"/>
      <c r="AQ226" s="42"/>
      <c r="AR226" s="249">
        <f t="shared" si="197"/>
        <v>0</v>
      </c>
      <c r="AS226" s="42"/>
      <c r="AT226" s="42"/>
      <c r="AU226" s="249">
        <f t="shared" si="198"/>
        <v>0</v>
      </c>
      <c r="AV226" s="253">
        <f t="shared" si="199"/>
        <v>0</v>
      </c>
      <c r="AW226" s="253">
        <f t="shared" si="200"/>
        <v>0</v>
      </c>
      <c r="AX226" s="253">
        <f t="shared" si="201"/>
        <v>0</v>
      </c>
    </row>
    <row r="227" spans="1:50" s="80" customFormat="1" ht="21.75">
      <c r="A227" s="42">
        <v>212</v>
      </c>
      <c r="B227" s="228" t="s">
        <v>434</v>
      </c>
      <c r="C227" s="42"/>
      <c r="D227" s="42"/>
      <c r="E227" s="249">
        <f t="shared" si="187"/>
        <v>0</v>
      </c>
      <c r="F227" s="42"/>
      <c r="G227" s="42"/>
      <c r="H227" s="249">
        <f t="shared" si="188"/>
        <v>0</v>
      </c>
      <c r="I227" s="42"/>
      <c r="J227" s="42"/>
      <c r="K227" s="249">
        <f t="shared" si="189"/>
        <v>0</v>
      </c>
      <c r="L227" s="42"/>
      <c r="M227" s="42"/>
      <c r="N227" s="249">
        <f t="shared" si="190"/>
        <v>0</v>
      </c>
      <c r="O227" s="42"/>
      <c r="P227" s="42"/>
      <c r="Q227" s="249">
        <f t="shared" si="191"/>
        <v>0</v>
      </c>
      <c r="R227" s="42"/>
      <c r="S227" s="42"/>
      <c r="T227" s="249">
        <f t="shared" si="192"/>
        <v>0</v>
      </c>
      <c r="U227" s="42"/>
      <c r="V227" s="42"/>
      <c r="W227" s="249">
        <f t="shared" si="193"/>
        <v>0</v>
      </c>
      <c r="X227" s="42"/>
      <c r="Y227" s="42"/>
      <c r="Z227" s="249">
        <f t="shared" si="194"/>
        <v>0</v>
      </c>
      <c r="AA227" s="42"/>
      <c r="AB227" s="42"/>
      <c r="AC227" s="249">
        <f t="shared" si="195"/>
        <v>0</v>
      </c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249">
        <f t="shared" si="196"/>
        <v>0</v>
      </c>
      <c r="AP227" s="42"/>
      <c r="AQ227" s="42"/>
      <c r="AR227" s="249">
        <f t="shared" si="197"/>
        <v>0</v>
      </c>
      <c r="AS227" s="42"/>
      <c r="AT227" s="42"/>
      <c r="AU227" s="249">
        <f t="shared" si="198"/>
        <v>0</v>
      </c>
      <c r="AV227" s="253">
        <f t="shared" si="199"/>
        <v>0</v>
      </c>
      <c r="AW227" s="253">
        <f t="shared" si="200"/>
        <v>0</v>
      </c>
      <c r="AX227" s="253">
        <f t="shared" si="201"/>
        <v>0</v>
      </c>
    </row>
    <row r="228" spans="1:50" s="80" customFormat="1" ht="21.75">
      <c r="A228" s="42">
        <v>213</v>
      </c>
      <c r="B228" s="228" t="s">
        <v>435</v>
      </c>
      <c r="C228" s="42"/>
      <c r="D228" s="42"/>
      <c r="E228" s="249">
        <f t="shared" si="187"/>
        <v>0</v>
      </c>
      <c r="F228" s="42"/>
      <c r="G228" s="42"/>
      <c r="H228" s="249">
        <f t="shared" si="188"/>
        <v>0</v>
      </c>
      <c r="I228" s="42"/>
      <c r="J228" s="42"/>
      <c r="K228" s="249">
        <f t="shared" si="189"/>
        <v>0</v>
      </c>
      <c r="L228" s="42"/>
      <c r="M228" s="42"/>
      <c r="N228" s="249">
        <f t="shared" si="190"/>
        <v>0</v>
      </c>
      <c r="O228" s="42"/>
      <c r="P228" s="42"/>
      <c r="Q228" s="249">
        <f t="shared" si="191"/>
        <v>0</v>
      </c>
      <c r="R228" s="42"/>
      <c r="S228" s="42"/>
      <c r="T228" s="249">
        <f t="shared" si="192"/>
        <v>0</v>
      </c>
      <c r="U228" s="42"/>
      <c r="V228" s="42"/>
      <c r="W228" s="249">
        <f t="shared" si="193"/>
        <v>0</v>
      </c>
      <c r="X228" s="42"/>
      <c r="Y228" s="42"/>
      <c r="Z228" s="249">
        <f t="shared" si="194"/>
        <v>0</v>
      </c>
      <c r="AA228" s="42"/>
      <c r="AB228" s="42"/>
      <c r="AC228" s="249">
        <f t="shared" si="195"/>
        <v>0</v>
      </c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249">
        <f t="shared" si="196"/>
        <v>0</v>
      </c>
      <c r="AP228" s="42"/>
      <c r="AQ228" s="42"/>
      <c r="AR228" s="249">
        <f t="shared" si="197"/>
        <v>0</v>
      </c>
      <c r="AS228" s="42"/>
      <c r="AT228" s="42"/>
      <c r="AU228" s="249">
        <f t="shared" si="198"/>
        <v>0</v>
      </c>
      <c r="AV228" s="253">
        <f t="shared" si="199"/>
        <v>0</v>
      </c>
      <c r="AW228" s="253">
        <f t="shared" si="200"/>
        <v>0</v>
      </c>
      <c r="AX228" s="253">
        <f t="shared" si="201"/>
        <v>0</v>
      </c>
    </row>
    <row r="229" spans="1:50" s="80" customFormat="1" ht="21.75">
      <c r="A229" s="42">
        <v>214</v>
      </c>
      <c r="B229" s="228" t="s">
        <v>436</v>
      </c>
      <c r="C229" s="42"/>
      <c r="D229" s="42"/>
      <c r="E229" s="249">
        <f t="shared" si="187"/>
        <v>0</v>
      </c>
      <c r="F229" s="42"/>
      <c r="G229" s="42"/>
      <c r="H229" s="249">
        <f t="shared" si="188"/>
        <v>0</v>
      </c>
      <c r="I229" s="42"/>
      <c r="J229" s="42"/>
      <c r="K229" s="249">
        <f t="shared" si="189"/>
        <v>0</v>
      </c>
      <c r="L229" s="42"/>
      <c r="M229" s="42"/>
      <c r="N229" s="249">
        <f t="shared" si="190"/>
        <v>0</v>
      </c>
      <c r="O229" s="42"/>
      <c r="P229" s="42"/>
      <c r="Q229" s="249">
        <f t="shared" si="191"/>
        <v>0</v>
      </c>
      <c r="R229" s="42"/>
      <c r="S229" s="42"/>
      <c r="T229" s="249">
        <f t="shared" si="192"/>
        <v>0</v>
      </c>
      <c r="U229" s="42"/>
      <c r="V229" s="42"/>
      <c r="W229" s="249">
        <f t="shared" si="193"/>
        <v>0</v>
      </c>
      <c r="X229" s="42"/>
      <c r="Y229" s="42"/>
      <c r="Z229" s="249">
        <f t="shared" si="194"/>
        <v>0</v>
      </c>
      <c r="AA229" s="42"/>
      <c r="AB229" s="42"/>
      <c r="AC229" s="249">
        <f t="shared" si="195"/>
        <v>0</v>
      </c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249">
        <f t="shared" si="196"/>
        <v>0</v>
      </c>
      <c r="AP229" s="42"/>
      <c r="AQ229" s="42"/>
      <c r="AR229" s="249">
        <f t="shared" si="197"/>
        <v>0</v>
      </c>
      <c r="AS229" s="42"/>
      <c r="AT229" s="42"/>
      <c r="AU229" s="249">
        <f t="shared" si="198"/>
        <v>0</v>
      </c>
      <c r="AV229" s="253">
        <f t="shared" si="199"/>
        <v>0</v>
      </c>
      <c r="AW229" s="253">
        <f t="shared" si="200"/>
        <v>0</v>
      </c>
      <c r="AX229" s="253">
        <f t="shared" si="201"/>
        <v>0</v>
      </c>
    </row>
    <row r="230" spans="1:50" s="80" customFormat="1" ht="21.75">
      <c r="A230" s="42">
        <v>215</v>
      </c>
      <c r="B230" s="228" t="s">
        <v>437</v>
      </c>
      <c r="C230" s="42"/>
      <c r="D230" s="42"/>
      <c r="E230" s="249">
        <f t="shared" si="187"/>
        <v>0</v>
      </c>
      <c r="F230" s="42"/>
      <c r="G230" s="42"/>
      <c r="H230" s="249">
        <f t="shared" si="188"/>
        <v>0</v>
      </c>
      <c r="I230" s="42"/>
      <c r="J230" s="42"/>
      <c r="K230" s="249">
        <f t="shared" si="189"/>
        <v>0</v>
      </c>
      <c r="L230" s="42"/>
      <c r="M230" s="42"/>
      <c r="N230" s="249">
        <f t="shared" si="190"/>
        <v>0</v>
      </c>
      <c r="O230" s="42"/>
      <c r="P230" s="42"/>
      <c r="Q230" s="249">
        <f t="shared" si="191"/>
        <v>0</v>
      </c>
      <c r="R230" s="42"/>
      <c r="S230" s="42"/>
      <c r="T230" s="249">
        <f t="shared" si="192"/>
        <v>0</v>
      </c>
      <c r="U230" s="42"/>
      <c r="V230" s="42"/>
      <c r="W230" s="249">
        <f t="shared" si="193"/>
        <v>0</v>
      </c>
      <c r="X230" s="42"/>
      <c r="Y230" s="42"/>
      <c r="Z230" s="249">
        <f t="shared" si="194"/>
        <v>0</v>
      </c>
      <c r="AA230" s="42"/>
      <c r="AB230" s="42"/>
      <c r="AC230" s="249">
        <f t="shared" si="195"/>
        <v>0</v>
      </c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249">
        <f t="shared" si="196"/>
        <v>0</v>
      </c>
      <c r="AP230" s="42"/>
      <c r="AQ230" s="42"/>
      <c r="AR230" s="249">
        <f t="shared" si="197"/>
        <v>0</v>
      </c>
      <c r="AS230" s="42"/>
      <c r="AT230" s="42"/>
      <c r="AU230" s="249">
        <f t="shared" si="198"/>
        <v>0</v>
      </c>
      <c r="AV230" s="253">
        <f t="shared" si="199"/>
        <v>0</v>
      </c>
      <c r="AW230" s="253">
        <f t="shared" si="200"/>
        <v>0</v>
      </c>
      <c r="AX230" s="253">
        <f t="shared" si="201"/>
        <v>0</v>
      </c>
    </row>
    <row r="231" spans="1:50" s="80" customFormat="1" ht="21.75">
      <c r="A231" s="42">
        <v>216</v>
      </c>
      <c r="B231" s="228" t="s">
        <v>438</v>
      </c>
      <c r="C231" s="42"/>
      <c r="D231" s="42"/>
      <c r="E231" s="249">
        <f t="shared" si="187"/>
        <v>0</v>
      </c>
      <c r="F231" s="42"/>
      <c r="G231" s="42"/>
      <c r="H231" s="249">
        <f t="shared" si="188"/>
        <v>0</v>
      </c>
      <c r="I231" s="42"/>
      <c r="J231" s="42"/>
      <c r="K231" s="249">
        <f t="shared" si="189"/>
        <v>0</v>
      </c>
      <c r="L231" s="42"/>
      <c r="M231" s="42"/>
      <c r="N231" s="249">
        <f t="shared" si="190"/>
        <v>0</v>
      </c>
      <c r="O231" s="42"/>
      <c r="P231" s="42"/>
      <c r="Q231" s="249">
        <f t="shared" si="191"/>
        <v>0</v>
      </c>
      <c r="R231" s="42"/>
      <c r="S231" s="42"/>
      <c r="T231" s="249">
        <f t="shared" si="192"/>
        <v>0</v>
      </c>
      <c r="U231" s="42"/>
      <c r="V231" s="42"/>
      <c r="W231" s="249">
        <f t="shared" si="193"/>
        <v>0</v>
      </c>
      <c r="X231" s="42"/>
      <c r="Y231" s="42"/>
      <c r="Z231" s="249">
        <f t="shared" si="194"/>
        <v>0</v>
      </c>
      <c r="AA231" s="42"/>
      <c r="AB231" s="42"/>
      <c r="AC231" s="249">
        <f t="shared" si="195"/>
        <v>0</v>
      </c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249">
        <f t="shared" si="196"/>
        <v>0</v>
      </c>
      <c r="AP231" s="42"/>
      <c r="AQ231" s="42"/>
      <c r="AR231" s="249">
        <f t="shared" si="197"/>
        <v>0</v>
      </c>
      <c r="AS231" s="42"/>
      <c r="AT231" s="42"/>
      <c r="AU231" s="249">
        <f t="shared" si="198"/>
        <v>0</v>
      </c>
      <c r="AV231" s="253">
        <f t="shared" si="199"/>
        <v>0</v>
      </c>
      <c r="AW231" s="253">
        <f t="shared" si="200"/>
        <v>0</v>
      </c>
      <c r="AX231" s="253">
        <f t="shared" si="201"/>
        <v>0</v>
      </c>
    </row>
    <row r="232" spans="1:50" s="80" customFormat="1" ht="21.75">
      <c r="A232" s="249"/>
      <c r="B232" s="252"/>
      <c r="C232" s="249">
        <f>SUM(C212:C231)</f>
        <v>0</v>
      </c>
      <c r="D232" s="249">
        <f aca="true" t="shared" si="202" ref="D232:AX232">SUM(D212:D231)</f>
        <v>0</v>
      </c>
      <c r="E232" s="249">
        <f t="shared" si="202"/>
        <v>0</v>
      </c>
      <c r="F232" s="249">
        <f t="shared" si="202"/>
        <v>0</v>
      </c>
      <c r="G232" s="249">
        <f t="shared" si="202"/>
        <v>0</v>
      </c>
      <c r="H232" s="249">
        <f t="shared" si="202"/>
        <v>0</v>
      </c>
      <c r="I232" s="249">
        <f t="shared" si="202"/>
        <v>0</v>
      </c>
      <c r="J232" s="249">
        <f t="shared" si="202"/>
        <v>0</v>
      </c>
      <c r="K232" s="249">
        <f t="shared" si="202"/>
        <v>0</v>
      </c>
      <c r="L232" s="249">
        <f t="shared" si="202"/>
        <v>0</v>
      </c>
      <c r="M232" s="249">
        <f t="shared" si="202"/>
        <v>0</v>
      </c>
      <c r="N232" s="249">
        <f t="shared" si="202"/>
        <v>0</v>
      </c>
      <c r="O232" s="249">
        <f t="shared" si="202"/>
        <v>0</v>
      </c>
      <c r="P232" s="249">
        <f t="shared" si="202"/>
        <v>0</v>
      </c>
      <c r="Q232" s="249">
        <f t="shared" si="202"/>
        <v>0</v>
      </c>
      <c r="R232" s="249">
        <f t="shared" si="202"/>
        <v>0</v>
      </c>
      <c r="S232" s="249">
        <f t="shared" si="202"/>
        <v>0</v>
      </c>
      <c r="T232" s="249">
        <f t="shared" si="202"/>
        <v>0</v>
      </c>
      <c r="U232" s="249">
        <f t="shared" si="202"/>
        <v>0</v>
      </c>
      <c r="V232" s="249">
        <f t="shared" si="202"/>
        <v>0</v>
      </c>
      <c r="W232" s="249">
        <f t="shared" si="202"/>
        <v>0</v>
      </c>
      <c r="X232" s="249">
        <f t="shared" si="202"/>
        <v>0</v>
      </c>
      <c r="Y232" s="249">
        <f t="shared" si="202"/>
        <v>0</v>
      </c>
      <c r="Z232" s="249">
        <f t="shared" si="202"/>
        <v>0</v>
      </c>
      <c r="AA232" s="249">
        <f t="shared" si="202"/>
        <v>0</v>
      </c>
      <c r="AB232" s="249">
        <f t="shared" si="202"/>
        <v>0</v>
      </c>
      <c r="AC232" s="249">
        <f t="shared" si="202"/>
        <v>0</v>
      </c>
      <c r="AD232" s="249">
        <f t="shared" si="202"/>
        <v>0</v>
      </c>
      <c r="AE232" s="249">
        <f t="shared" si="202"/>
        <v>0</v>
      </c>
      <c r="AF232" s="249">
        <f t="shared" si="202"/>
        <v>0</v>
      </c>
      <c r="AG232" s="249">
        <f t="shared" si="202"/>
        <v>0</v>
      </c>
      <c r="AH232" s="249">
        <f t="shared" si="202"/>
        <v>0</v>
      </c>
      <c r="AI232" s="249">
        <f t="shared" si="202"/>
        <v>0</v>
      </c>
      <c r="AJ232" s="249">
        <f t="shared" si="202"/>
        <v>0</v>
      </c>
      <c r="AK232" s="249">
        <f t="shared" si="202"/>
        <v>0</v>
      </c>
      <c r="AL232" s="249">
        <f t="shared" si="202"/>
        <v>0</v>
      </c>
      <c r="AM232" s="249">
        <f aca="true" t="shared" si="203" ref="AM232:AU232">SUM(AM212:AM231)</f>
        <v>0</v>
      </c>
      <c r="AN232" s="249">
        <f t="shared" si="203"/>
        <v>0</v>
      </c>
      <c r="AO232" s="249">
        <f t="shared" si="203"/>
        <v>0</v>
      </c>
      <c r="AP232" s="249">
        <f t="shared" si="203"/>
        <v>0</v>
      </c>
      <c r="AQ232" s="249">
        <f t="shared" si="203"/>
        <v>0</v>
      </c>
      <c r="AR232" s="249">
        <f t="shared" si="203"/>
        <v>0</v>
      </c>
      <c r="AS232" s="249">
        <f t="shared" si="203"/>
        <v>0</v>
      </c>
      <c r="AT232" s="249">
        <f t="shared" si="203"/>
        <v>0</v>
      </c>
      <c r="AU232" s="249">
        <f t="shared" si="203"/>
        <v>0</v>
      </c>
      <c r="AV232" s="253">
        <f t="shared" si="202"/>
        <v>0</v>
      </c>
      <c r="AW232" s="253">
        <f t="shared" si="202"/>
        <v>0</v>
      </c>
      <c r="AX232" s="253">
        <f t="shared" si="202"/>
        <v>0</v>
      </c>
    </row>
    <row r="233" spans="1:50" s="80" customFormat="1" ht="21.75">
      <c r="A233" s="42">
        <v>217</v>
      </c>
      <c r="B233" s="228" t="s">
        <v>439</v>
      </c>
      <c r="C233" s="42"/>
      <c r="D233" s="42"/>
      <c r="E233" s="249">
        <f aca="true" t="shared" si="204" ref="E233:E241">SUM(C233:D233)</f>
        <v>0</v>
      </c>
      <c r="F233" s="42"/>
      <c r="G233" s="42"/>
      <c r="H233" s="249">
        <f aca="true" t="shared" si="205" ref="H233:H241">SUM(F233:G233)</f>
        <v>0</v>
      </c>
      <c r="I233" s="42"/>
      <c r="J233" s="42"/>
      <c r="K233" s="249">
        <f aca="true" t="shared" si="206" ref="K233:K241">SUM(I233:J233)</f>
        <v>0</v>
      </c>
      <c r="L233" s="42"/>
      <c r="M233" s="42"/>
      <c r="N233" s="249">
        <f aca="true" t="shared" si="207" ref="N233:N241">SUM(L233:M233)</f>
        <v>0</v>
      </c>
      <c r="O233" s="42"/>
      <c r="P233" s="42"/>
      <c r="Q233" s="249">
        <f aca="true" t="shared" si="208" ref="Q233:Q241">SUM(O233:P233)</f>
        <v>0</v>
      </c>
      <c r="R233" s="42"/>
      <c r="S233" s="42"/>
      <c r="T233" s="249">
        <f aca="true" t="shared" si="209" ref="T233:T241">SUM(R233:S233)</f>
        <v>0</v>
      </c>
      <c r="U233" s="42"/>
      <c r="V233" s="42"/>
      <c r="W233" s="249">
        <f aca="true" t="shared" si="210" ref="W233:W241">SUM(U233:V233)</f>
        <v>0</v>
      </c>
      <c r="X233" s="42"/>
      <c r="Y233" s="42"/>
      <c r="Z233" s="249">
        <f aca="true" t="shared" si="211" ref="Z233:Z241">SUM(X233:Y233)</f>
        <v>0</v>
      </c>
      <c r="AA233" s="42"/>
      <c r="AB233" s="42"/>
      <c r="AC233" s="249">
        <f aca="true" t="shared" si="212" ref="AC233:AC241">SUM(AA233:AB233)</f>
        <v>0</v>
      </c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249">
        <f aca="true" t="shared" si="213" ref="AO233:AO241">SUM(AM233:AN233)</f>
        <v>0</v>
      </c>
      <c r="AP233" s="42"/>
      <c r="AQ233" s="42"/>
      <c r="AR233" s="249">
        <f aca="true" t="shared" si="214" ref="AR233:AR241">SUM(AP233:AQ233)</f>
        <v>0</v>
      </c>
      <c r="AS233" s="42"/>
      <c r="AT233" s="42"/>
      <c r="AU233" s="249">
        <f aca="true" t="shared" si="215" ref="AU233:AU241">SUM(AS233:AT233)</f>
        <v>0</v>
      </c>
      <c r="AV233" s="253">
        <f aca="true" t="shared" si="216" ref="AV233:AV241">+C233+F233+I233+L233+O233+R233+U233+X233+AA233+AM233+AP233+AS233</f>
        <v>0</v>
      </c>
      <c r="AW233" s="253">
        <f aca="true" t="shared" si="217" ref="AW233:AW241">+D233+G233+J233+M233+P233+S233+V233+Y233+AB233+AN233+AQ233+AT233</f>
        <v>0</v>
      </c>
      <c r="AX233" s="253">
        <f aca="true" t="shared" si="218" ref="AX233:AX241">SUM(AV233:AW233)</f>
        <v>0</v>
      </c>
    </row>
    <row r="234" spans="1:50" s="80" customFormat="1" ht="21.75">
      <c r="A234" s="42">
        <v>218</v>
      </c>
      <c r="B234" s="228" t="s">
        <v>440</v>
      </c>
      <c r="C234" s="42"/>
      <c r="D234" s="42"/>
      <c r="E234" s="249">
        <f t="shared" si="204"/>
        <v>0</v>
      </c>
      <c r="F234" s="42"/>
      <c r="G234" s="42"/>
      <c r="H234" s="249">
        <f t="shared" si="205"/>
        <v>0</v>
      </c>
      <c r="I234" s="42"/>
      <c r="J234" s="42"/>
      <c r="K234" s="249">
        <f t="shared" si="206"/>
        <v>0</v>
      </c>
      <c r="L234" s="42"/>
      <c r="M234" s="42"/>
      <c r="N234" s="249">
        <f t="shared" si="207"/>
        <v>0</v>
      </c>
      <c r="O234" s="42"/>
      <c r="P234" s="42"/>
      <c r="Q234" s="249">
        <f t="shared" si="208"/>
        <v>0</v>
      </c>
      <c r="R234" s="42"/>
      <c r="S234" s="42"/>
      <c r="T234" s="249">
        <f t="shared" si="209"/>
        <v>0</v>
      </c>
      <c r="U234" s="42"/>
      <c r="V234" s="42"/>
      <c r="W234" s="249">
        <f t="shared" si="210"/>
        <v>0</v>
      </c>
      <c r="X234" s="42"/>
      <c r="Y234" s="42"/>
      <c r="Z234" s="249">
        <f t="shared" si="211"/>
        <v>0</v>
      </c>
      <c r="AA234" s="42"/>
      <c r="AB234" s="42"/>
      <c r="AC234" s="249">
        <f t="shared" si="212"/>
        <v>0</v>
      </c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249">
        <f t="shared" si="213"/>
        <v>0</v>
      </c>
      <c r="AP234" s="42"/>
      <c r="AQ234" s="42"/>
      <c r="AR234" s="249">
        <f t="shared" si="214"/>
        <v>0</v>
      </c>
      <c r="AS234" s="42"/>
      <c r="AT234" s="42"/>
      <c r="AU234" s="249">
        <f t="shared" si="215"/>
        <v>0</v>
      </c>
      <c r="AV234" s="253">
        <f t="shared" si="216"/>
        <v>0</v>
      </c>
      <c r="AW234" s="253">
        <f t="shared" si="217"/>
        <v>0</v>
      </c>
      <c r="AX234" s="253">
        <f t="shared" si="218"/>
        <v>0</v>
      </c>
    </row>
    <row r="235" spans="1:50" s="80" customFormat="1" ht="21.75">
      <c r="A235" s="42">
        <v>219</v>
      </c>
      <c r="B235" s="228" t="s">
        <v>441</v>
      </c>
      <c r="C235" s="42"/>
      <c r="D235" s="42"/>
      <c r="E235" s="249">
        <f t="shared" si="204"/>
        <v>0</v>
      </c>
      <c r="F235" s="42"/>
      <c r="G235" s="42"/>
      <c r="H235" s="249">
        <f t="shared" si="205"/>
        <v>0</v>
      </c>
      <c r="I235" s="42"/>
      <c r="J235" s="42"/>
      <c r="K235" s="249">
        <f t="shared" si="206"/>
        <v>0</v>
      </c>
      <c r="L235" s="42"/>
      <c r="M235" s="42"/>
      <c r="N235" s="249">
        <f t="shared" si="207"/>
        <v>0</v>
      </c>
      <c r="O235" s="42"/>
      <c r="P235" s="42"/>
      <c r="Q235" s="249">
        <f t="shared" si="208"/>
        <v>0</v>
      </c>
      <c r="R235" s="42"/>
      <c r="S235" s="42"/>
      <c r="T235" s="249">
        <f t="shared" si="209"/>
        <v>0</v>
      </c>
      <c r="U235" s="42"/>
      <c r="V235" s="42"/>
      <c r="W235" s="249">
        <f t="shared" si="210"/>
        <v>0</v>
      </c>
      <c r="X235" s="42"/>
      <c r="Y235" s="42"/>
      <c r="Z235" s="249">
        <f t="shared" si="211"/>
        <v>0</v>
      </c>
      <c r="AA235" s="42"/>
      <c r="AB235" s="42"/>
      <c r="AC235" s="249">
        <f t="shared" si="212"/>
        <v>0</v>
      </c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249">
        <f t="shared" si="213"/>
        <v>0</v>
      </c>
      <c r="AP235" s="42"/>
      <c r="AQ235" s="42"/>
      <c r="AR235" s="249">
        <f t="shared" si="214"/>
        <v>0</v>
      </c>
      <c r="AS235" s="42"/>
      <c r="AT235" s="42"/>
      <c r="AU235" s="249">
        <f t="shared" si="215"/>
        <v>0</v>
      </c>
      <c r="AV235" s="253">
        <f t="shared" si="216"/>
        <v>0</v>
      </c>
      <c r="AW235" s="253">
        <f t="shared" si="217"/>
        <v>0</v>
      </c>
      <c r="AX235" s="253">
        <f t="shared" si="218"/>
        <v>0</v>
      </c>
    </row>
    <row r="236" spans="1:50" s="80" customFormat="1" ht="21.75">
      <c r="A236" s="42">
        <v>220</v>
      </c>
      <c r="B236" s="228" t="s">
        <v>442</v>
      </c>
      <c r="C236" s="42"/>
      <c r="D236" s="42"/>
      <c r="E236" s="249">
        <f t="shared" si="204"/>
        <v>0</v>
      </c>
      <c r="F236" s="42"/>
      <c r="G236" s="42"/>
      <c r="H236" s="249">
        <f t="shared" si="205"/>
        <v>0</v>
      </c>
      <c r="I236" s="42"/>
      <c r="J236" s="42"/>
      <c r="K236" s="249">
        <f t="shared" si="206"/>
        <v>0</v>
      </c>
      <c r="L236" s="42"/>
      <c r="M236" s="42"/>
      <c r="N236" s="249">
        <f t="shared" si="207"/>
        <v>0</v>
      </c>
      <c r="O236" s="42"/>
      <c r="P236" s="42"/>
      <c r="Q236" s="249">
        <f t="shared" si="208"/>
        <v>0</v>
      </c>
      <c r="R236" s="42"/>
      <c r="S236" s="42"/>
      <c r="T236" s="249">
        <f t="shared" si="209"/>
        <v>0</v>
      </c>
      <c r="U236" s="42"/>
      <c r="V236" s="42"/>
      <c r="W236" s="249">
        <f t="shared" si="210"/>
        <v>0</v>
      </c>
      <c r="X236" s="42"/>
      <c r="Y236" s="42"/>
      <c r="Z236" s="249">
        <f t="shared" si="211"/>
        <v>0</v>
      </c>
      <c r="AA236" s="42"/>
      <c r="AB236" s="42"/>
      <c r="AC236" s="249">
        <f t="shared" si="212"/>
        <v>0</v>
      </c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249">
        <f t="shared" si="213"/>
        <v>0</v>
      </c>
      <c r="AP236" s="42"/>
      <c r="AQ236" s="42"/>
      <c r="AR236" s="249">
        <f t="shared" si="214"/>
        <v>0</v>
      </c>
      <c r="AS236" s="42"/>
      <c r="AT236" s="42"/>
      <c r="AU236" s="249">
        <f t="shared" si="215"/>
        <v>0</v>
      </c>
      <c r="AV236" s="253">
        <f t="shared" si="216"/>
        <v>0</v>
      </c>
      <c r="AW236" s="253">
        <f t="shared" si="217"/>
        <v>0</v>
      </c>
      <c r="AX236" s="253">
        <f t="shared" si="218"/>
        <v>0</v>
      </c>
    </row>
    <row r="237" spans="1:50" s="80" customFormat="1" ht="21.75">
      <c r="A237" s="42">
        <v>221</v>
      </c>
      <c r="B237" s="228" t="s">
        <v>443</v>
      </c>
      <c r="C237" s="42"/>
      <c r="D237" s="42"/>
      <c r="E237" s="249">
        <f t="shared" si="204"/>
        <v>0</v>
      </c>
      <c r="F237" s="42"/>
      <c r="G237" s="42"/>
      <c r="H237" s="249">
        <f t="shared" si="205"/>
        <v>0</v>
      </c>
      <c r="I237" s="42"/>
      <c r="J237" s="42"/>
      <c r="K237" s="249">
        <f t="shared" si="206"/>
        <v>0</v>
      </c>
      <c r="L237" s="42"/>
      <c r="M237" s="42"/>
      <c r="N237" s="249">
        <f t="shared" si="207"/>
        <v>0</v>
      </c>
      <c r="O237" s="42"/>
      <c r="P237" s="42"/>
      <c r="Q237" s="249">
        <f t="shared" si="208"/>
        <v>0</v>
      </c>
      <c r="R237" s="42"/>
      <c r="S237" s="42"/>
      <c r="T237" s="249">
        <f t="shared" si="209"/>
        <v>0</v>
      </c>
      <c r="U237" s="42"/>
      <c r="V237" s="42"/>
      <c r="W237" s="249">
        <f t="shared" si="210"/>
        <v>0</v>
      </c>
      <c r="X237" s="42"/>
      <c r="Y237" s="42"/>
      <c r="Z237" s="249">
        <f t="shared" si="211"/>
        <v>0</v>
      </c>
      <c r="AA237" s="42"/>
      <c r="AB237" s="42"/>
      <c r="AC237" s="249">
        <f t="shared" si="212"/>
        <v>0</v>
      </c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249">
        <f t="shared" si="213"/>
        <v>0</v>
      </c>
      <c r="AP237" s="42"/>
      <c r="AQ237" s="42"/>
      <c r="AR237" s="249">
        <f t="shared" si="214"/>
        <v>0</v>
      </c>
      <c r="AS237" s="42"/>
      <c r="AT237" s="42"/>
      <c r="AU237" s="249">
        <f t="shared" si="215"/>
        <v>0</v>
      </c>
      <c r="AV237" s="253">
        <f t="shared" si="216"/>
        <v>0</v>
      </c>
      <c r="AW237" s="253">
        <f t="shared" si="217"/>
        <v>0</v>
      </c>
      <c r="AX237" s="253">
        <f t="shared" si="218"/>
        <v>0</v>
      </c>
    </row>
    <row r="238" spans="1:50" s="80" customFormat="1" ht="21.75">
      <c r="A238" s="42">
        <v>222</v>
      </c>
      <c r="B238" s="228" t="s">
        <v>444</v>
      </c>
      <c r="C238" s="42"/>
      <c r="D238" s="42"/>
      <c r="E238" s="249">
        <f t="shared" si="204"/>
        <v>0</v>
      </c>
      <c r="F238" s="42"/>
      <c r="G238" s="42"/>
      <c r="H238" s="249">
        <f t="shared" si="205"/>
        <v>0</v>
      </c>
      <c r="I238" s="42"/>
      <c r="J238" s="42"/>
      <c r="K238" s="249">
        <f t="shared" si="206"/>
        <v>0</v>
      </c>
      <c r="L238" s="42"/>
      <c r="M238" s="42"/>
      <c r="N238" s="249">
        <f t="shared" si="207"/>
        <v>0</v>
      </c>
      <c r="O238" s="42"/>
      <c r="P238" s="42"/>
      <c r="Q238" s="249">
        <f t="shared" si="208"/>
        <v>0</v>
      </c>
      <c r="R238" s="42"/>
      <c r="S238" s="42"/>
      <c r="T238" s="249">
        <f t="shared" si="209"/>
        <v>0</v>
      </c>
      <c r="U238" s="42"/>
      <c r="V238" s="42"/>
      <c r="W238" s="249">
        <f t="shared" si="210"/>
        <v>0</v>
      </c>
      <c r="X238" s="42"/>
      <c r="Y238" s="42"/>
      <c r="Z238" s="249">
        <f t="shared" si="211"/>
        <v>0</v>
      </c>
      <c r="AA238" s="42"/>
      <c r="AB238" s="42"/>
      <c r="AC238" s="249">
        <f t="shared" si="212"/>
        <v>0</v>
      </c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249">
        <f t="shared" si="213"/>
        <v>0</v>
      </c>
      <c r="AP238" s="42"/>
      <c r="AQ238" s="42"/>
      <c r="AR238" s="249">
        <f t="shared" si="214"/>
        <v>0</v>
      </c>
      <c r="AS238" s="42"/>
      <c r="AT238" s="42"/>
      <c r="AU238" s="249">
        <f t="shared" si="215"/>
        <v>0</v>
      </c>
      <c r="AV238" s="253">
        <f t="shared" si="216"/>
        <v>0</v>
      </c>
      <c r="AW238" s="253">
        <f t="shared" si="217"/>
        <v>0</v>
      </c>
      <c r="AX238" s="253">
        <f t="shared" si="218"/>
        <v>0</v>
      </c>
    </row>
    <row r="239" spans="1:50" s="80" customFormat="1" ht="21.75">
      <c r="A239" s="42">
        <v>223</v>
      </c>
      <c r="B239" s="228" t="s">
        <v>445</v>
      </c>
      <c r="C239" s="42"/>
      <c r="D239" s="42"/>
      <c r="E239" s="249">
        <f t="shared" si="204"/>
        <v>0</v>
      </c>
      <c r="F239" s="42"/>
      <c r="G239" s="42"/>
      <c r="H239" s="249">
        <f t="shared" si="205"/>
        <v>0</v>
      </c>
      <c r="I239" s="42"/>
      <c r="J239" s="42"/>
      <c r="K239" s="249">
        <f t="shared" si="206"/>
        <v>0</v>
      </c>
      <c r="L239" s="42"/>
      <c r="M239" s="42"/>
      <c r="N239" s="249">
        <f t="shared" si="207"/>
        <v>0</v>
      </c>
      <c r="O239" s="42"/>
      <c r="P239" s="42"/>
      <c r="Q239" s="249">
        <f t="shared" si="208"/>
        <v>0</v>
      </c>
      <c r="R239" s="42"/>
      <c r="S239" s="42"/>
      <c r="T239" s="249">
        <f t="shared" si="209"/>
        <v>0</v>
      </c>
      <c r="U239" s="42"/>
      <c r="V239" s="42"/>
      <c r="W239" s="249">
        <f t="shared" si="210"/>
        <v>0</v>
      </c>
      <c r="X239" s="42"/>
      <c r="Y239" s="42"/>
      <c r="Z239" s="249">
        <f t="shared" si="211"/>
        <v>0</v>
      </c>
      <c r="AA239" s="42"/>
      <c r="AB239" s="42"/>
      <c r="AC239" s="249">
        <f t="shared" si="212"/>
        <v>0</v>
      </c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249">
        <f t="shared" si="213"/>
        <v>0</v>
      </c>
      <c r="AP239" s="42"/>
      <c r="AQ239" s="42"/>
      <c r="AR239" s="249">
        <f t="shared" si="214"/>
        <v>0</v>
      </c>
      <c r="AS239" s="42"/>
      <c r="AT239" s="42"/>
      <c r="AU239" s="249">
        <f t="shared" si="215"/>
        <v>0</v>
      </c>
      <c r="AV239" s="253">
        <f t="shared" si="216"/>
        <v>0</v>
      </c>
      <c r="AW239" s="253">
        <f t="shared" si="217"/>
        <v>0</v>
      </c>
      <c r="AX239" s="253">
        <f t="shared" si="218"/>
        <v>0</v>
      </c>
    </row>
    <row r="240" spans="1:50" s="80" customFormat="1" ht="21.75">
      <c r="A240" s="42">
        <v>224</v>
      </c>
      <c r="B240" s="228" t="s">
        <v>446</v>
      </c>
      <c r="C240" s="42"/>
      <c r="D240" s="42"/>
      <c r="E240" s="249">
        <f t="shared" si="204"/>
        <v>0</v>
      </c>
      <c r="F240" s="42"/>
      <c r="G240" s="42"/>
      <c r="H240" s="249">
        <f t="shared" si="205"/>
        <v>0</v>
      </c>
      <c r="I240" s="42"/>
      <c r="J240" s="42"/>
      <c r="K240" s="249">
        <f t="shared" si="206"/>
        <v>0</v>
      </c>
      <c r="L240" s="42"/>
      <c r="M240" s="42"/>
      <c r="N240" s="249">
        <f t="shared" si="207"/>
        <v>0</v>
      </c>
      <c r="O240" s="42"/>
      <c r="P240" s="42"/>
      <c r="Q240" s="249">
        <f t="shared" si="208"/>
        <v>0</v>
      </c>
      <c r="R240" s="42"/>
      <c r="S240" s="42"/>
      <c r="T240" s="249">
        <f t="shared" si="209"/>
        <v>0</v>
      </c>
      <c r="U240" s="42"/>
      <c r="V240" s="42"/>
      <c r="W240" s="249">
        <f t="shared" si="210"/>
        <v>0</v>
      </c>
      <c r="X240" s="42"/>
      <c r="Y240" s="42"/>
      <c r="Z240" s="249">
        <f t="shared" si="211"/>
        <v>0</v>
      </c>
      <c r="AA240" s="42"/>
      <c r="AB240" s="42"/>
      <c r="AC240" s="249">
        <f t="shared" si="212"/>
        <v>0</v>
      </c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249">
        <f t="shared" si="213"/>
        <v>0</v>
      </c>
      <c r="AP240" s="42"/>
      <c r="AQ240" s="42"/>
      <c r="AR240" s="249">
        <f t="shared" si="214"/>
        <v>0</v>
      </c>
      <c r="AS240" s="42"/>
      <c r="AT240" s="42"/>
      <c r="AU240" s="249">
        <f t="shared" si="215"/>
        <v>0</v>
      </c>
      <c r="AV240" s="253">
        <f t="shared" si="216"/>
        <v>0</v>
      </c>
      <c r="AW240" s="253">
        <f t="shared" si="217"/>
        <v>0</v>
      </c>
      <c r="AX240" s="253">
        <f t="shared" si="218"/>
        <v>0</v>
      </c>
    </row>
    <row r="241" spans="1:50" s="80" customFormat="1" ht="21.75">
      <c r="A241" s="42">
        <v>225</v>
      </c>
      <c r="B241" s="228" t="s">
        <v>447</v>
      </c>
      <c r="C241" s="42"/>
      <c r="D241" s="42"/>
      <c r="E241" s="249">
        <f t="shared" si="204"/>
        <v>0</v>
      </c>
      <c r="F241" s="42"/>
      <c r="G241" s="42"/>
      <c r="H241" s="249">
        <f t="shared" si="205"/>
        <v>0</v>
      </c>
      <c r="I241" s="42"/>
      <c r="J241" s="42"/>
      <c r="K241" s="249">
        <f t="shared" si="206"/>
        <v>0</v>
      </c>
      <c r="L241" s="42"/>
      <c r="M241" s="42"/>
      <c r="N241" s="249">
        <f t="shared" si="207"/>
        <v>0</v>
      </c>
      <c r="O241" s="42"/>
      <c r="P241" s="42"/>
      <c r="Q241" s="249">
        <f t="shared" si="208"/>
        <v>0</v>
      </c>
      <c r="R241" s="42"/>
      <c r="S241" s="42"/>
      <c r="T241" s="249">
        <f t="shared" si="209"/>
        <v>0</v>
      </c>
      <c r="U241" s="42"/>
      <c r="V241" s="42"/>
      <c r="W241" s="249">
        <f t="shared" si="210"/>
        <v>0</v>
      </c>
      <c r="X241" s="42"/>
      <c r="Y241" s="42"/>
      <c r="Z241" s="249">
        <f t="shared" si="211"/>
        <v>0</v>
      </c>
      <c r="AA241" s="42"/>
      <c r="AB241" s="42"/>
      <c r="AC241" s="249">
        <f t="shared" si="212"/>
        <v>0</v>
      </c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249">
        <f t="shared" si="213"/>
        <v>0</v>
      </c>
      <c r="AP241" s="42"/>
      <c r="AQ241" s="42"/>
      <c r="AR241" s="249">
        <f t="shared" si="214"/>
        <v>0</v>
      </c>
      <c r="AS241" s="42"/>
      <c r="AT241" s="42"/>
      <c r="AU241" s="249">
        <f t="shared" si="215"/>
        <v>0</v>
      </c>
      <c r="AV241" s="253">
        <f t="shared" si="216"/>
        <v>0</v>
      </c>
      <c r="AW241" s="253">
        <f t="shared" si="217"/>
        <v>0</v>
      </c>
      <c r="AX241" s="253">
        <f t="shared" si="218"/>
        <v>0</v>
      </c>
    </row>
    <row r="242" spans="1:50" s="80" customFormat="1" ht="21.75">
      <c r="A242" s="249"/>
      <c r="B242" s="252"/>
      <c r="C242" s="249">
        <f>SUM(C233:C241)</f>
        <v>0</v>
      </c>
      <c r="D242" s="249">
        <f aca="true" t="shared" si="219" ref="D242:AX242">SUM(D233:D241)</f>
        <v>0</v>
      </c>
      <c r="E242" s="249">
        <f t="shared" si="219"/>
        <v>0</v>
      </c>
      <c r="F242" s="249">
        <f t="shared" si="219"/>
        <v>0</v>
      </c>
      <c r="G242" s="249">
        <f t="shared" si="219"/>
        <v>0</v>
      </c>
      <c r="H242" s="249">
        <f t="shared" si="219"/>
        <v>0</v>
      </c>
      <c r="I242" s="249">
        <f t="shared" si="219"/>
        <v>0</v>
      </c>
      <c r="J242" s="249">
        <f t="shared" si="219"/>
        <v>0</v>
      </c>
      <c r="K242" s="249">
        <f t="shared" si="219"/>
        <v>0</v>
      </c>
      <c r="L242" s="249">
        <f t="shared" si="219"/>
        <v>0</v>
      </c>
      <c r="M242" s="249">
        <f t="shared" si="219"/>
        <v>0</v>
      </c>
      <c r="N242" s="249">
        <f t="shared" si="219"/>
        <v>0</v>
      </c>
      <c r="O242" s="249">
        <f t="shared" si="219"/>
        <v>0</v>
      </c>
      <c r="P242" s="249">
        <f t="shared" si="219"/>
        <v>0</v>
      </c>
      <c r="Q242" s="249">
        <f t="shared" si="219"/>
        <v>0</v>
      </c>
      <c r="R242" s="249">
        <f t="shared" si="219"/>
        <v>0</v>
      </c>
      <c r="S242" s="249">
        <f t="shared" si="219"/>
        <v>0</v>
      </c>
      <c r="T242" s="249">
        <f t="shared" si="219"/>
        <v>0</v>
      </c>
      <c r="U242" s="249">
        <f t="shared" si="219"/>
        <v>0</v>
      </c>
      <c r="V242" s="249">
        <f t="shared" si="219"/>
        <v>0</v>
      </c>
      <c r="W242" s="249">
        <f t="shared" si="219"/>
        <v>0</v>
      </c>
      <c r="X242" s="249">
        <f t="shared" si="219"/>
        <v>0</v>
      </c>
      <c r="Y242" s="249">
        <f t="shared" si="219"/>
        <v>0</v>
      </c>
      <c r="Z242" s="249">
        <f t="shared" si="219"/>
        <v>0</v>
      </c>
      <c r="AA242" s="249">
        <f t="shared" si="219"/>
        <v>0</v>
      </c>
      <c r="AB242" s="249">
        <f t="shared" si="219"/>
        <v>0</v>
      </c>
      <c r="AC242" s="249">
        <f t="shared" si="219"/>
        <v>0</v>
      </c>
      <c r="AD242" s="249">
        <f t="shared" si="219"/>
        <v>0</v>
      </c>
      <c r="AE242" s="249">
        <f t="shared" si="219"/>
        <v>0</v>
      </c>
      <c r="AF242" s="249">
        <f t="shared" si="219"/>
        <v>0</v>
      </c>
      <c r="AG242" s="249">
        <f t="shared" si="219"/>
        <v>0</v>
      </c>
      <c r="AH242" s="249">
        <f t="shared" si="219"/>
        <v>0</v>
      </c>
      <c r="AI242" s="249">
        <f t="shared" si="219"/>
        <v>0</v>
      </c>
      <c r="AJ242" s="249">
        <f t="shared" si="219"/>
        <v>0</v>
      </c>
      <c r="AK242" s="249">
        <f t="shared" si="219"/>
        <v>0</v>
      </c>
      <c r="AL242" s="249">
        <f t="shared" si="219"/>
        <v>0</v>
      </c>
      <c r="AM242" s="249">
        <f t="shared" si="219"/>
        <v>0</v>
      </c>
      <c r="AN242" s="249">
        <f t="shared" si="219"/>
        <v>0</v>
      </c>
      <c r="AO242" s="249">
        <f t="shared" si="219"/>
        <v>0</v>
      </c>
      <c r="AP242" s="249">
        <f t="shared" si="219"/>
        <v>0</v>
      </c>
      <c r="AQ242" s="249">
        <f t="shared" si="219"/>
        <v>0</v>
      </c>
      <c r="AR242" s="249">
        <f t="shared" si="219"/>
        <v>0</v>
      </c>
      <c r="AS242" s="249">
        <f t="shared" si="219"/>
        <v>0</v>
      </c>
      <c r="AT242" s="249">
        <f t="shared" si="219"/>
        <v>0</v>
      </c>
      <c r="AU242" s="249">
        <f t="shared" si="219"/>
        <v>0</v>
      </c>
      <c r="AV242" s="253">
        <f t="shared" si="219"/>
        <v>0</v>
      </c>
      <c r="AW242" s="253">
        <f t="shared" si="219"/>
        <v>0</v>
      </c>
      <c r="AX242" s="253">
        <f t="shared" si="219"/>
        <v>0</v>
      </c>
    </row>
    <row r="243" spans="1:50" s="80" customFormat="1" ht="21.75">
      <c r="A243" s="42">
        <v>226</v>
      </c>
      <c r="B243" s="228" t="s">
        <v>448</v>
      </c>
      <c r="C243" s="42"/>
      <c r="D243" s="42"/>
      <c r="E243" s="249">
        <f aca="true" t="shared" si="220" ref="E243:E279">SUM(C243:D243)</f>
        <v>0</v>
      </c>
      <c r="F243" s="42"/>
      <c r="G243" s="42"/>
      <c r="H243" s="249">
        <f aca="true" t="shared" si="221" ref="H243:H279">SUM(F243:G243)</f>
        <v>0</v>
      </c>
      <c r="I243" s="42"/>
      <c r="J243" s="42"/>
      <c r="K243" s="249">
        <f aca="true" t="shared" si="222" ref="K243:K279">SUM(I243:J243)</f>
        <v>0</v>
      </c>
      <c r="L243" s="42"/>
      <c r="M243" s="42"/>
      <c r="N243" s="249">
        <f aca="true" t="shared" si="223" ref="N243:N279">SUM(L243:M243)</f>
        <v>0</v>
      </c>
      <c r="O243" s="42"/>
      <c r="P243" s="42"/>
      <c r="Q243" s="249">
        <f aca="true" t="shared" si="224" ref="Q243:Q279">SUM(O243:P243)</f>
        <v>0</v>
      </c>
      <c r="R243" s="42"/>
      <c r="S243" s="42"/>
      <c r="T243" s="249">
        <f aca="true" t="shared" si="225" ref="T243:T279">SUM(R243:S243)</f>
        <v>0</v>
      </c>
      <c r="U243" s="42"/>
      <c r="V243" s="42"/>
      <c r="W243" s="249">
        <f aca="true" t="shared" si="226" ref="W243:W279">SUM(U243:V243)</f>
        <v>0</v>
      </c>
      <c r="X243" s="42"/>
      <c r="Y243" s="42"/>
      <c r="Z243" s="249">
        <f aca="true" t="shared" si="227" ref="Z243:Z279">SUM(X243:Y243)</f>
        <v>0</v>
      </c>
      <c r="AA243" s="42"/>
      <c r="AB243" s="42"/>
      <c r="AC243" s="249">
        <f aca="true" t="shared" si="228" ref="AC243:AC279">SUM(AA243:AB243)</f>
        <v>0</v>
      </c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249">
        <f aca="true" t="shared" si="229" ref="AO243:AO279">SUM(AM243:AN243)</f>
        <v>0</v>
      </c>
      <c r="AP243" s="42"/>
      <c r="AQ243" s="42"/>
      <c r="AR243" s="249">
        <f aca="true" t="shared" si="230" ref="AR243:AR279">SUM(AP243:AQ243)</f>
        <v>0</v>
      </c>
      <c r="AS243" s="42"/>
      <c r="AT243" s="42"/>
      <c r="AU243" s="249">
        <f aca="true" t="shared" si="231" ref="AU243:AU279">SUM(AS243:AT243)</f>
        <v>0</v>
      </c>
      <c r="AV243" s="253">
        <f aca="true" t="shared" si="232" ref="AV243:AV279">+C243+F243+I243+L243+O243+R243+U243+X243+AA243+AM243+AP243+AS243</f>
        <v>0</v>
      </c>
      <c r="AW243" s="253">
        <f aca="true" t="shared" si="233" ref="AW243:AW279">+D243+G243+J243+M243+P243+S243+V243+Y243+AB243+AN243+AQ243+AT243</f>
        <v>0</v>
      </c>
      <c r="AX243" s="253">
        <f aca="true" t="shared" si="234" ref="AX243:AX279">SUM(AV243:AW243)</f>
        <v>0</v>
      </c>
    </row>
    <row r="244" spans="1:50" s="80" customFormat="1" ht="21.75">
      <c r="A244" s="42">
        <v>227</v>
      </c>
      <c r="B244" s="228" t="s">
        <v>449</v>
      </c>
      <c r="C244" s="42"/>
      <c r="D244" s="42"/>
      <c r="E244" s="249">
        <f t="shared" si="220"/>
        <v>0</v>
      </c>
      <c r="F244" s="42"/>
      <c r="G244" s="42"/>
      <c r="H244" s="249">
        <f t="shared" si="221"/>
        <v>0</v>
      </c>
      <c r="I244" s="42"/>
      <c r="J244" s="42"/>
      <c r="K244" s="249">
        <f t="shared" si="222"/>
        <v>0</v>
      </c>
      <c r="L244" s="42"/>
      <c r="M244" s="42"/>
      <c r="N244" s="249">
        <f t="shared" si="223"/>
        <v>0</v>
      </c>
      <c r="O244" s="42"/>
      <c r="P244" s="42"/>
      <c r="Q244" s="249">
        <f t="shared" si="224"/>
        <v>0</v>
      </c>
      <c r="R244" s="42"/>
      <c r="S244" s="42"/>
      <c r="T244" s="249">
        <f t="shared" si="225"/>
        <v>0</v>
      </c>
      <c r="U244" s="42"/>
      <c r="V244" s="42"/>
      <c r="W244" s="249">
        <f t="shared" si="226"/>
        <v>0</v>
      </c>
      <c r="X244" s="42"/>
      <c r="Y244" s="42"/>
      <c r="Z244" s="249">
        <f t="shared" si="227"/>
        <v>0</v>
      </c>
      <c r="AA244" s="42"/>
      <c r="AB244" s="42"/>
      <c r="AC244" s="249">
        <f t="shared" si="228"/>
        <v>0</v>
      </c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249">
        <f t="shared" si="229"/>
        <v>0</v>
      </c>
      <c r="AP244" s="42"/>
      <c r="AQ244" s="42"/>
      <c r="AR244" s="249">
        <f t="shared" si="230"/>
        <v>0</v>
      </c>
      <c r="AS244" s="42"/>
      <c r="AT244" s="42"/>
      <c r="AU244" s="249">
        <f t="shared" si="231"/>
        <v>0</v>
      </c>
      <c r="AV244" s="253">
        <f t="shared" si="232"/>
        <v>0</v>
      </c>
      <c r="AW244" s="253">
        <f t="shared" si="233"/>
        <v>0</v>
      </c>
      <c r="AX244" s="253">
        <f t="shared" si="234"/>
        <v>0</v>
      </c>
    </row>
    <row r="245" spans="1:50" s="80" customFormat="1" ht="21.75">
      <c r="A245" s="42">
        <v>228</v>
      </c>
      <c r="B245" s="228" t="s">
        <v>450</v>
      </c>
      <c r="C245" s="42"/>
      <c r="D245" s="42"/>
      <c r="E245" s="249">
        <f t="shared" si="220"/>
        <v>0</v>
      </c>
      <c r="F245" s="42"/>
      <c r="G245" s="42"/>
      <c r="H245" s="249">
        <f t="shared" si="221"/>
        <v>0</v>
      </c>
      <c r="I245" s="42"/>
      <c r="J245" s="42"/>
      <c r="K245" s="249">
        <f t="shared" si="222"/>
        <v>0</v>
      </c>
      <c r="L245" s="42"/>
      <c r="M245" s="42"/>
      <c r="N245" s="249">
        <f t="shared" si="223"/>
        <v>0</v>
      </c>
      <c r="O245" s="42"/>
      <c r="P245" s="42"/>
      <c r="Q245" s="249">
        <f t="shared" si="224"/>
        <v>0</v>
      </c>
      <c r="R245" s="42"/>
      <c r="S245" s="42"/>
      <c r="T245" s="249">
        <f t="shared" si="225"/>
        <v>0</v>
      </c>
      <c r="U245" s="42"/>
      <c r="V245" s="42"/>
      <c r="W245" s="249">
        <f t="shared" si="226"/>
        <v>0</v>
      </c>
      <c r="X245" s="42"/>
      <c r="Y245" s="42"/>
      <c r="Z245" s="249">
        <f t="shared" si="227"/>
        <v>0</v>
      </c>
      <c r="AA245" s="42"/>
      <c r="AB245" s="42"/>
      <c r="AC245" s="249">
        <f t="shared" si="228"/>
        <v>0</v>
      </c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249">
        <f t="shared" si="229"/>
        <v>0</v>
      </c>
      <c r="AP245" s="42"/>
      <c r="AQ245" s="42"/>
      <c r="AR245" s="249">
        <f t="shared" si="230"/>
        <v>0</v>
      </c>
      <c r="AS245" s="42"/>
      <c r="AT245" s="42"/>
      <c r="AU245" s="249">
        <f t="shared" si="231"/>
        <v>0</v>
      </c>
      <c r="AV245" s="253">
        <f t="shared" si="232"/>
        <v>0</v>
      </c>
      <c r="AW245" s="253">
        <f t="shared" si="233"/>
        <v>0</v>
      </c>
      <c r="AX245" s="253">
        <f t="shared" si="234"/>
        <v>0</v>
      </c>
    </row>
    <row r="246" spans="1:50" s="80" customFormat="1" ht="21.75">
      <c r="A246" s="42">
        <v>229</v>
      </c>
      <c r="B246" s="228" t="s">
        <v>451</v>
      </c>
      <c r="C246" s="42"/>
      <c r="D246" s="42"/>
      <c r="E246" s="249">
        <f t="shared" si="220"/>
        <v>0</v>
      </c>
      <c r="F246" s="42"/>
      <c r="G246" s="42"/>
      <c r="H246" s="249">
        <f t="shared" si="221"/>
        <v>0</v>
      </c>
      <c r="I246" s="42"/>
      <c r="J246" s="42"/>
      <c r="K246" s="249">
        <f t="shared" si="222"/>
        <v>0</v>
      </c>
      <c r="L246" s="42"/>
      <c r="M246" s="42"/>
      <c r="N246" s="249">
        <f t="shared" si="223"/>
        <v>0</v>
      </c>
      <c r="O246" s="42"/>
      <c r="P246" s="42"/>
      <c r="Q246" s="249">
        <f t="shared" si="224"/>
        <v>0</v>
      </c>
      <c r="R246" s="42"/>
      <c r="S246" s="42"/>
      <c r="T246" s="249">
        <f t="shared" si="225"/>
        <v>0</v>
      </c>
      <c r="U246" s="42"/>
      <c r="V246" s="42"/>
      <c r="W246" s="249">
        <f t="shared" si="226"/>
        <v>0</v>
      </c>
      <c r="X246" s="42"/>
      <c r="Y246" s="42"/>
      <c r="Z246" s="249">
        <f t="shared" si="227"/>
        <v>0</v>
      </c>
      <c r="AA246" s="42"/>
      <c r="AB246" s="42"/>
      <c r="AC246" s="249">
        <f t="shared" si="228"/>
        <v>0</v>
      </c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249">
        <f t="shared" si="229"/>
        <v>0</v>
      </c>
      <c r="AP246" s="42"/>
      <c r="AQ246" s="42"/>
      <c r="AR246" s="249">
        <f t="shared" si="230"/>
        <v>0</v>
      </c>
      <c r="AS246" s="42"/>
      <c r="AT246" s="42"/>
      <c r="AU246" s="249">
        <f t="shared" si="231"/>
        <v>0</v>
      </c>
      <c r="AV246" s="253">
        <f t="shared" si="232"/>
        <v>0</v>
      </c>
      <c r="AW246" s="253">
        <f t="shared" si="233"/>
        <v>0</v>
      </c>
      <c r="AX246" s="253">
        <f t="shared" si="234"/>
        <v>0</v>
      </c>
    </row>
    <row r="247" spans="1:50" s="80" customFormat="1" ht="21.75">
      <c r="A247" s="42">
        <v>230</v>
      </c>
      <c r="B247" s="228" t="s">
        <v>452</v>
      </c>
      <c r="C247" s="42"/>
      <c r="D247" s="42"/>
      <c r="E247" s="249">
        <f t="shared" si="220"/>
        <v>0</v>
      </c>
      <c r="F247" s="42"/>
      <c r="G247" s="42"/>
      <c r="H247" s="249">
        <f t="shared" si="221"/>
        <v>0</v>
      </c>
      <c r="I247" s="42"/>
      <c r="J247" s="42"/>
      <c r="K247" s="249">
        <f t="shared" si="222"/>
        <v>0</v>
      </c>
      <c r="L247" s="42"/>
      <c r="M247" s="42"/>
      <c r="N247" s="249">
        <f t="shared" si="223"/>
        <v>0</v>
      </c>
      <c r="O247" s="42"/>
      <c r="P247" s="42"/>
      <c r="Q247" s="249">
        <f t="shared" si="224"/>
        <v>0</v>
      </c>
      <c r="R247" s="42"/>
      <c r="S247" s="42"/>
      <c r="T247" s="249">
        <f t="shared" si="225"/>
        <v>0</v>
      </c>
      <c r="U247" s="42"/>
      <c r="V247" s="42"/>
      <c r="W247" s="249">
        <f t="shared" si="226"/>
        <v>0</v>
      </c>
      <c r="X247" s="42"/>
      <c r="Y247" s="42"/>
      <c r="Z247" s="249">
        <f t="shared" si="227"/>
        <v>0</v>
      </c>
      <c r="AA247" s="42"/>
      <c r="AB247" s="42"/>
      <c r="AC247" s="249">
        <f t="shared" si="228"/>
        <v>0</v>
      </c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249">
        <f t="shared" si="229"/>
        <v>0</v>
      </c>
      <c r="AP247" s="42"/>
      <c r="AQ247" s="42"/>
      <c r="AR247" s="249">
        <f t="shared" si="230"/>
        <v>0</v>
      </c>
      <c r="AS247" s="42"/>
      <c r="AT247" s="42"/>
      <c r="AU247" s="249">
        <f t="shared" si="231"/>
        <v>0</v>
      </c>
      <c r="AV247" s="253">
        <f t="shared" si="232"/>
        <v>0</v>
      </c>
      <c r="AW247" s="253">
        <f t="shared" si="233"/>
        <v>0</v>
      </c>
      <c r="AX247" s="253">
        <f t="shared" si="234"/>
        <v>0</v>
      </c>
    </row>
    <row r="248" spans="1:50" s="80" customFormat="1" ht="21.75">
      <c r="A248" s="42">
        <v>231</v>
      </c>
      <c r="B248" s="228" t="s">
        <v>453</v>
      </c>
      <c r="C248" s="42"/>
      <c r="D248" s="42"/>
      <c r="E248" s="249">
        <f t="shared" si="220"/>
        <v>0</v>
      </c>
      <c r="F248" s="42"/>
      <c r="G248" s="42"/>
      <c r="H248" s="249">
        <f t="shared" si="221"/>
        <v>0</v>
      </c>
      <c r="I248" s="42"/>
      <c r="J248" s="42"/>
      <c r="K248" s="249">
        <f t="shared" si="222"/>
        <v>0</v>
      </c>
      <c r="L248" s="42"/>
      <c r="M248" s="42"/>
      <c r="N248" s="249">
        <f t="shared" si="223"/>
        <v>0</v>
      </c>
      <c r="O248" s="42"/>
      <c r="P248" s="42"/>
      <c r="Q248" s="249">
        <f t="shared" si="224"/>
        <v>0</v>
      </c>
      <c r="R248" s="42"/>
      <c r="S248" s="42"/>
      <c r="T248" s="249">
        <f t="shared" si="225"/>
        <v>0</v>
      </c>
      <c r="U248" s="42"/>
      <c r="V248" s="42"/>
      <c r="W248" s="249">
        <f t="shared" si="226"/>
        <v>0</v>
      </c>
      <c r="X248" s="42"/>
      <c r="Y248" s="42"/>
      <c r="Z248" s="249">
        <f t="shared" si="227"/>
        <v>0</v>
      </c>
      <c r="AA248" s="42"/>
      <c r="AB248" s="42"/>
      <c r="AC248" s="249">
        <f t="shared" si="228"/>
        <v>0</v>
      </c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249">
        <f t="shared" si="229"/>
        <v>0</v>
      </c>
      <c r="AP248" s="42"/>
      <c r="AQ248" s="42"/>
      <c r="AR248" s="249">
        <f t="shared" si="230"/>
        <v>0</v>
      </c>
      <c r="AS248" s="42"/>
      <c r="AT248" s="42"/>
      <c r="AU248" s="249">
        <f t="shared" si="231"/>
        <v>0</v>
      </c>
      <c r="AV248" s="253">
        <f t="shared" si="232"/>
        <v>0</v>
      </c>
      <c r="AW248" s="253">
        <f t="shared" si="233"/>
        <v>0</v>
      </c>
      <c r="AX248" s="253">
        <f t="shared" si="234"/>
        <v>0</v>
      </c>
    </row>
    <row r="249" spans="1:50" s="80" customFormat="1" ht="21.75">
      <c r="A249" s="42">
        <v>232</v>
      </c>
      <c r="B249" s="228" t="s">
        <v>454</v>
      </c>
      <c r="C249" s="42"/>
      <c r="D249" s="42"/>
      <c r="E249" s="249">
        <f t="shared" si="220"/>
        <v>0</v>
      </c>
      <c r="F249" s="42"/>
      <c r="G249" s="42"/>
      <c r="H249" s="249">
        <f t="shared" si="221"/>
        <v>0</v>
      </c>
      <c r="I249" s="42"/>
      <c r="J249" s="42"/>
      <c r="K249" s="249">
        <f t="shared" si="222"/>
        <v>0</v>
      </c>
      <c r="L249" s="42"/>
      <c r="M249" s="42"/>
      <c r="N249" s="249">
        <f t="shared" si="223"/>
        <v>0</v>
      </c>
      <c r="O249" s="42"/>
      <c r="P249" s="42"/>
      <c r="Q249" s="249">
        <f t="shared" si="224"/>
        <v>0</v>
      </c>
      <c r="R249" s="42"/>
      <c r="S249" s="42"/>
      <c r="T249" s="249">
        <f t="shared" si="225"/>
        <v>0</v>
      </c>
      <c r="U249" s="42"/>
      <c r="V249" s="42"/>
      <c r="W249" s="249">
        <f t="shared" si="226"/>
        <v>0</v>
      </c>
      <c r="X249" s="42"/>
      <c r="Y249" s="42"/>
      <c r="Z249" s="249">
        <f t="shared" si="227"/>
        <v>0</v>
      </c>
      <c r="AA249" s="42"/>
      <c r="AB249" s="42"/>
      <c r="AC249" s="249">
        <f t="shared" si="228"/>
        <v>0</v>
      </c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249">
        <f t="shared" si="229"/>
        <v>0</v>
      </c>
      <c r="AP249" s="42"/>
      <c r="AQ249" s="42"/>
      <c r="AR249" s="249">
        <f t="shared" si="230"/>
        <v>0</v>
      </c>
      <c r="AS249" s="42"/>
      <c r="AT249" s="42"/>
      <c r="AU249" s="249">
        <f t="shared" si="231"/>
        <v>0</v>
      </c>
      <c r="AV249" s="253">
        <f t="shared" si="232"/>
        <v>0</v>
      </c>
      <c r="AW249" s="253">
        <f t="shared" si="233"/>
        <v>0</v>
      </c>
      <c r="AX249" s="253">
        <f t="shared" si="234"/>
        <v>0</v>
      </c>
    </row>
    <row r="250" spans="1:50" s="80" customFormat="1" ht="21.75">
      <c r="A250" s="42">
        <v>233</v>
      </c>
      <c r="B250" s="228" t="s">
        <v>455</v>
      </c>
      <c r="C250" s="42"/>
      <c r="D250" s="42"/>
      <c r="E250" s="249">
        <f t="shared" si="220"/>
        <v>0</v>
      </c>
      <c r="F250" s="42"/>
      <c r="G250" s="42"/>
      <c r="H250" s="249">
        <f t="shared" si="221"/>
        <v>0</v>
      </c>
      <c r="I250" s="42"/>
      <c r="J250" s="42"/>
      <c r="K250" s="249">
        <f t="shared" si="222"/>
        <v>0</v>
      </c>
      <c r="L250" s="42"/>
      <c r="M250" s="42"/>
      <c r="N250" s="249">
        <f t="shared" si="223"/>
        <v>0</v>
      </c>
      <c r="O250" s="42"/>
      <c r="P250" s="42"/>
      <c r="Q250" s="249">
        <f t="shared" si="224"/>
        <v>0</v>
      </c>
      <c r="R250" s="42"/>
      <c r="S250" s="42"/>
      <c r="T250" s="249">
        <f t="shared" si="225"/>
        <v>0</v>
      </c>
      <c r="U250" s="42"/>
      <c r="V250" s="42"/>
      <c r="W250" s="249">
        <f t="shared" si="226"/>
        <v>0</v>
      </c>
      <c r="X250" s="42"/>
      <c r="Y250" s="42"/>
      <c r="Z250" s="249">
        <f t="shared" si="227"/>
        <v>0</v>
      </c>
      <c r="AA250" s="42"/>
      <c r="AB250" s="42"/>
      <c r="AC250" s="249">
        <f t="shared" si="228"/>
        <v>0</v>
      </c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249">
        <f t="shared" si="229"/>
        <v>0</v>
      </c>
      <c r="AP250" s="42"/>
      <c r="AQ250" s="42"/>
      <c r="AR250" s="249">
        <f t="shared" si="230"/>
        <v>0</v>
      </c>
      <c r="AS250" s="42"/>
      <c r="AT250" s="42"/>
      <c r="AU250" s="249">
        <f t="shared" si="231"/>
        <v>0</v>
      </c>
      <c r="AV250" s="253">
        <f t="shared" si="232"/>
        <v>0</v>
      </c>
      <c r="AW250" s="253">
        <f t="shared" si="233"/>
        <v>0</v>
      </c>
      <c r="AX250" s="253">
        <f t="shared" si="234"/>
        <v>0</v>
      </c>
    </row>
    <row r="251" spans="1:50" s="80" customFormat="1" ht="21.75">
      <c r="A251" s="42">
        <v>234</v>
      </c>
      <c r="B251" s="228" t="s">
        <v>456</v>
      </c>
      <c r="C251" s="42"/>
      <c r="D251" s="42"/>
      <c r="E251" s="249">
        <f t="shared" si="220"/>
        <v>0</v>
      </c>
      <c r="F251" s="42"/>
      <c r="G251" s="42"/>
      <c r="H251" s="249">
        <f t="shared" si="221"/>
        <v>0</v>
      </c>
      <c r="I251" s="42"/>
      <c r="J251" s="42"/>
      <c r="K251" s="249">
        <f t="shared" si="222"/>
        <v>0</v>
      </c>
      <c r="L251" s="42"/>
      <c r="M251" s="42"/>
      <c r="N251" s="249">
        <f t="shared" si="223"/>
        <v>0</v>
      </c>
      <c r="O251" s="42"/>
      <c r="P251" s="42"/>
      <c r="Q251" s="249">
        <f t="shared" si="224"/>
        <v>0</v>
      </c>
      <c r="R251" s="42"/>
      <c r="S251" s="42"/>
      <c r="T251" s="249">
        <f t="shared" si="225"/>
        <v>0</v>
      </c>
      <c r="U251" s="42"/>
      <c r="V251" s="42"/>
      <c r="W251" s="249">
        <f t="shared" si="226"/>
        <v>0</v>
      </c>
      <c r="X251" s="42"/>
      <c r="Y251" s="42"/>
      <c r="Z251" s="249">
        <f t="shared" si="227"/>
        <v>0</v>
      </c>
      <c r="AA251" s="42"/>
      <c r="AB251" s="42"/>
      <c r="AC251" s="249">
        <f t="shared" si="228"/>
        <v>0</v>
      </c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249">
        <f t="shared" si="229"/>
        <v>0</v>
      </c>
      <c r="AP251" s="42"/>
      <c r="AQ251" s="42"/>
      <c r="AR251" s="249">
        <f t="shared" si="230"/>
        <v>0</v>
      </c>
      <c r="AS251" s="42"/>
      <c r="AT251" s="42"/>
      <c r="AU251" s="249">
        <f t="shared" si="231"/>
        <v>0</v>
      </c>
      <c r="AV251" s="253">
        <f t="shared" si="232"/>
        <v>0</v>
      </c>
      <c r="AW251" s="253">
        <f t="shared" si="233"/>
        <v>0</v>
      </c>
      <c r="AX251" s="253">
        <f t="shared" si="234"/>
        <v>0</v>
      </c>
    </row>
    <row r="252" spans="1:50" s="80" customFormat="1" ht="21.75">
      <c r="A252" s="42">
        <v>235</v>
      </c>
      <c r="B252" s="228" t="s">
        <v>457</v>
      </c>
      <c r="C252" s="42"/>
      <c r="D252" s="42"/>
      <c r="E252" s="249">
        <f t="shared" si="220"/>
        <v>0</v>
      </c>
      <c r="F252" s="42"/>
      <c r="G252" s="42"/>
      <c r="H252" s="249">
        <f t="shared" si="221"/>
        <v>0</v>
      </c>
      <c r="I252" s="42"/>
      <c r="J252" s="42"/>
      <c r="K252" s="249">
        <f t="shared" si="222"/>
        <v>0</v>
      </c>
      <c r="L252" s="42"/>
      <c r="M252" s="42"/>
      <c r="N252" s="249">
        <f t="shared" si="223"/>
        <v>0</v>
      </c>
      <c r="O252" s="42"/>
      <c r="P252" s="42"/>
      <c r="Q252" s="249">
        <f t="shared" si="224"/>
        <v>0</v>
      </c>
      <c r="R252" s="42"/>
      <c r="S252" s="42"/>
      <c r="T252" s="249">
        <f t="shared" si="225"/>
        <v>0</v>
      </c>
      <c r="U252" s="42"/>
      <c r="V252" s="42"/>
      <c r="W252" s="249">
        <f t="shared" si="226"/>
        <v>0</v>
      </c>
      <c r="X252" s="42"/>
      <c r="Y252" s="42"/>
      <c r="Z252" s="249">
        <f t="shared" si="227"/>
        <v>0</v>
      </c>
      <c r="AA252" s="42"/>
      <c r="AB252" s="42"/>
      <c r="AC252" s="249">
        <f t="shared" si="228"/>
        <v>0</v>
      </c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249">
        <f t="shared" si="229"/>
        <v>0</v>
      </c>
      <c r="AP252" s="42"/>
      <c r="AQ252" s="42"/>
      <c r="AR252" s="249">
        <f t="shared" si="230"/>
        <v>0</v>
      </c>
      <c r="AS252" s="42"/>
      <c r="AT252" s="42"/>
      <c r="AU252" s="249">
        <f t="shared" si="231"/>
        <v>0</v>
      </c>
      <c r="AV252" s="253">
        <f t="shared" si="232"/>
        <v>0</v>
      </c>
      <c r="AW252" s="253">
        <f t="shared" si="233"/>
        <v>0</v>
      </c>
      <c r="AX252" s="253">
        <f t="shared" si="234"/>
        <v>0</v>
      </c>
    </row>
    <row r="253" spans="1:50" s="80" customFormat="1" ht="21.75">
      <c r="A253" s="42">
        <v>236</v>
      </c>
      <c r="B253" s="228" t="s">
        <v>458</v>
      </c>
      <c r="C253" s="42"/>
      <c r="D253" s="42"/>
      <c r="E253" s="249">
        <f t="shared" si="220"/>
        <v>0</v>
      </c>
      <c r="F253" s="42"/>
      <c r="G253" s="42"/>
      <c r="H253" s="249">
        <f t="shared" si="221"/>
        <v>0</v>
      </c>
      <c r="I253" s="42"/>
      <c r="J253" s="42"/>
      <c r="K253" s="249">
        <f t="shared" si="222"/>
        <v>0</v>
      </c>
      <c r="L253" s="42"/>
      <c r="M253" s="42"/>
      <c r="N253" s="249">
        <f t="shared" si="223"/>
        <v>0</v>
      </c>
      <c r="O253" s="42"/>
      <c r="P253" s="42"/>
      <c r="Q253" s="249">
        <f t="shared" si="224"/>
        <v>0</v>
      </c>
      <c r="R253" s="42"/>
      <c r="S253" s="42"/>
      <c r="T253" s="249">
        <f t="shared" si="225"/>
        <v>0</v>
      </c>
      <c r="U253" s="42"/>
      <c r="V253" s="42"/>
      <c r="W253" s="249">
        <f t="shared" si="226"/>
        <v>0</v>
      </c>
      <c r="X253" s="42"/>
      <c r="Y253" s="42"/>
      <c r="Z253" s="249">
        <f t="shared" si="227"/>
        <v>0</v>
      </c>
      <c r="AA253" s="42"/>
      <c r="AB253" s="42"/>
      <c r="AC253" s="249">
        <f t="shared" si="228"/>
        <v>0</v>
      </c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249">
        <f t="shared" si="229"/>
        <v>0</v>
      </c>
      <c r="AP253" s="42"/>
      <c r="AQ253" s="42"/>
      <c r="AR253" s="249">
        <f t="shared" si="230"/>
        <v>0</v>
      </c>
      <c r="AS253" s="42"/>
      <c r="AT253" s="42"/>
      <c r="AU253" s="249">
        <f t="shared" si="231"/>
        <v>0</v>
      </c>
      <c r="AV253" s="253">
        <f t="shared" si="232"/>
        <v>0</v>
      </c>
      <c r="AW253" s="253">
        <f t="shared" si="233"/>
        <v>0</v>
      </c>
      <c r="AX253" s="253">
        <f t="shared" si="234"/>
        <v>0</v>
      </c>
    </row>
    <row r="254" spans="1:50" s="80" customFormat="1" ht="21.75">
      <c r="A254" s="42">
        <v>237</v>
      </c>
      <c r="B254" s="228" t="s">
        <v>459</v>
      </c>
      <c r="C254" s="42"/>
      <c r="D254" s="42"/>
      <c r="E254" s="249">
        <f t="shared" si="220"/>
        <v>0</v>
      </c>
      <c r="F254" s="42"/>
      <c r="G254" s="42"/>
      <c r="H254" s="249">
        <f t="shared" si="221"/>
        <v>0</v>
      </c>
      <c r="I254" s="42"/>
      <c r="J254" s="42"/>
      <c r="K254" s="249">
        <f t="shared" si="222"/>
        <v>0</v>
      </c>
      <c r="L254" s="42"/>
      <c r="M254" s="42"/>
      <c r="N254" s="249">
        <f t="shared" si="223"/>
        <v>0</v>
      </c>
      <c r="O254" s="42"/>
      <c r="P254" s="42"/>
      <c r="Q254" s="249">
        <f t="shared" si="224"/>
        <v>0</v>
      </c>
      <c r="R254" s="42"/>
      <c r="S254" s="42"/>
      <c r="T254" s="249">
        <f t="shared" si="225"/>
        <v>0</v>
      </c>
      <c r="U254" s="42"/>
      <c r="V254" s="42"/>
      <c r="W254" s="249">
        <f t="shared" si="226"/>
        <v>0</v>
      </c>
      <c r="X254" s="42"/>
      <c r="Y254" s="42"/>
      <c r="Z254" s="249">
        <f t="shared" si="227"/>
        <v>0</v>
      </c>
      <c r="AA254" s="42"/>
      <c r="AB254" s="42"/>
      <c r="AC254" s="249">
        <f t="shared" si="228"/>
        <v>0</v>
      </c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249">
        <f t="shared" si="229"/>
        <v>0</v>
      </c>
      <c r="AP254" s="42"/>
      <c r="AQ254" s="42"/>
      <c r="AR254" s="249">
        <f t="shared" si="230"/>
        <v>0</v>
      </c>
      <c r="AS254" s="42"/>
      <c r="AT254" s="42"/>
      <c r="AU254" s="249">
        <f t="shared" si="231"/>
        <v>0</v>
      </c>
      <c r="AV254" s="253">
        <f t="shared" si="232"/>
        <v>0</v>
      </c>
      <c r="AW254" s="253">
        <f t="shared" si="233"/>
        <v>0</v>
      </c>
      <c r="AX254" s="253">
        <f t="shared" si="234"/>
        <v>0</v>
      </c>
    </row>
    <row r="255" spans="1:50" s="80" customFormat="1" ht="21.75">
      <c r="A255" s="42">
        <v>238</v>
      </c>
      <c r="B255" s="228" t="s">
        <v>460</v>
      </c>
      <c r="C255" s="42"/>
      <c r="D255" s="42"/>
      <c r="E255" s="249">
        <f t="shared" si="220"/>
        <v>0</v>
      </c>
      <c r="F255" s="42"/>
      <c r="G255" s="42"/>
      <c r="H255" s="249">
        <f t="shared" si="221"/>
        <v>0</v>
      </c>
      <c r="I255" s="42"/>
      <c r="J255" s="42"/>
      <c r="K255" s="249">
        <f t="shared" si="222"/>
        <v>0</v>
      </c>
      <c r="L255" s="42"/>
      <c r="M255" s="42"/>
      <c r="N255" s="249">
        <f t="shared" si="223"/>
        <v>0</v>
      </c>
      <c r="O255" s="42"/>
      <c r="P255" s="42"/>
      <c r="Q255" s="249">
        <f t="shared" si="224"/>
        <v>0</v>
      </c>
      <c r="R255" s="42"/>
      <c r="S255" s="42"/>
      <c r="T255" s="249">
        <f t="shared" si="225"/>
        <v>0</v>
      </c>
      <c r="U255" s="42"/>
      <c r="V255" s="42"/>
      <c r="W255" s="249">
        <f t="shared" si="226"/>
        <v>0</v>
      </c>
      <c r="X255" s="42"/>
      <c r="Y255" s="42"/>
      <c r="Z255" s="249">
        <f t="shared" si="227"/>
        <v>0</v>
      </c>
      <c r="AA255" s="42"/>
      <c r="AB255" s="42"/>
      <c r="AC255" s="249">
        <f t="shared" si="228"/>
        <v>0</v>
      </c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249">
        <f t="shared" si="229"/>
        <v>0</v>
      </c>
      <c r="AP255" s="42"/>
      <c r="AQ255" s="42"/>
      <c r="AR255" s="249">
        <f t="shared" si="230"/>
        <v>0</v>
      </c>
      <c r="AS255" s="42"/>
      <c r="AT255" s="42"/>
      <c r="AU255" s="249">
        <f t="shared" si="231"/>
        <v>0</v>
      </c>
      <c r="AV255" s="253">
        <f t="shared" si="232"/>
        <v>0</v>
      </c>
      <c r="AW255" s="253">
        <f t="shared" si="233"/>
        <v>0</v>
      </c>
      <c r="AX255" s="253">
        <f t="shared" si="234"/>
        <v>0</v>
      </c>
    </row>
    <row r="256" spans="1:50" s="80" customFormat="1" ht="21.75">
      <c r="A256" s="42">
        <v>239</v>
      </c>
      <c r="B256" s="228" t="s">
        <v>461</v>
      </c>
      <c r="C256" s="42"/>
      <c r="D256" s="42"/>
      <c r="E256" s="249">
        <f t="shared" si="220"/>
        <v>0</v>
      </c>
      <c r="F256" s="42"/>
      <c r="G256" s="42"/>
      <c r="H256" s="249">
        <f t="shared" si="221"/>
        <v>0</v>
      </c>
      <c r="I256" s="42"/>
      <c r="J256" s="42"/>
      <c r="K256" s="249">
        <f t="shared" si="222"/>
        <v>0</v>
      </c>
      <c r="L256" s="42"/>
      <c r="M256" s="42"/>
      <c r="N256" s="249">
        <f t="shared" si="223"/>
        <v>0</v>
      </c>
      <c r="O256" s="42"/>
      <c r="P256" s="42"/>
      <c r="Q256" s="249">
        <f t="shared" si="224"/>
        <v>0</v>
      </c>
      <c r="R256" s="42"/>
      <c r="S256" s="42"/>
      <c r="T256" s="249">
        <f t="shared" si="225"/>
        <v>0</v>
      </c>
      <c r="U256" s="42"/>
      <c r="V256" s="42"/>
      <c r="W256" s="249">
        <f t="shared" si="226"/>
        <v>0</v>
      </c>
      <c r="X256" s="42"/>
      <c r="Y256" s="42"/>
      <c r="Z256" s="249">
        <f t="shared" si="227"/>
        <v>0</v>
      </c>
      <c r="AA256" s="42"/>
      <c r="AB256" s="42"/>
      <c r="AC256" s="249">
        <f t="shared" si="228"/>
        <v>0</v>
      </c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249">
        <f t="shared" si="229"/>
        <v>0</v>
      </c>
      <c r="AP256" s="42"/>
      <c r="AQ256" s="42"/>
      <c r="AR256" s="249">
        <f t="shared" si="230"/>
        <v>0</v>
      </c>
      <c r="AS256" s="42"/>
      <c r="AT256" s="42"/>
      <c r="AU256" s="249">
        <f t="shared" si="231"/>
        <v>0</v>
      </c>
      <c r="AV256" s="253">
        <f t="shared" si="232"/>
        <v>0</v>
      </c>
      <c r="AW256" s="253">
        <f t="shared" si="233"/>
        <v>0</v>
      </c>
      <c r="AX256" s="253">
        <f t="shared" si="234"/>
        <v>0</v>
      </c>
    </row>
    <row r="257" spans="1:50" s="80" customFormat="1" ht="21.75">
      <c r="A257" s="42">
        <v>240</v>
      </c>
      <c r="B257" s="228" t="s">
        <v>462</v>
      </c>
      <c r="C257" s="42"/>
      <c r="D257" s="42"/>
      <c r="E257" s="249">
        <f t="shared" si="220"/>
        <v>0</v>
      </c>
      <c r="F257" s="42"/>
      <c r="G257" s="42"/>
      <c r="H257" s="249">
        <f t="shared" si="221"/>
        <v>0</v>
      </c>
      <c r="I257" s="42"/>
      <c r="J257" s="42"/>
      <c r="K257" s="249">
        <f t="shared" si="222"/>
        <v>0</v>
      </c>
      <c r="L257" s="42"/>
      <c r="M257" s="42"/>
      <c r="N257" s="249">
        <f t="shared" si="223"/>
        <v>0</v>
      </c>
      <c r="O257" s="42"/>
      <c r="P257" s="42"/>
      <c r="Q257" s="249">
        <f t="shared" si="224"/>
        <v>0</v>
      </c>
      <c r="R257" s="42"/>
      <c r="S257" s="42"/>
      <c r="T257" s="249">
        <f t="shared" si="225"/>
        <v>0</v>
      </c>
      <c r="U257" s="42"/>
      <c r="V257" s="42"/>
      <c r="W257" s="249">
        <f t="shared" si="226"/>
        <v>0</v>
      </c>
      <c r="X257" s="42"/>
      <c r="Y257" s="42"/>
      <c r="Z257" s="249">
        <f t="shared" si="227"/>
        <v>0</v>
      </c>
      <c r="AA257" s="42"/>
      <c r="AB257" s="42"/>
      <c r="AC257" s="249">
        <f t="shared" si="228"/>
        <v>0</v>
      </c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249">
        <f t="shared" si="229"/>
        <v>0</v>
      </c>
      <c r="AP257" s="42"/>
      <c r="AQ257" s="42"/>
      <c r="AR257" s="249">
        <f t="shared" si="230"/>
        <v>0</v>
      </c>
      <c r="AS257" s="42"/>
      <c r="AT257" s="42"/>
      <c r="AU257" s="249">
        <f t="shared" si="231"/>
        <v>0</v>
      </c>
      <c r="AV257" s="253">
        <f t="shared" si="232"/>
        <v>0</v>
      </c>
      <c r="AW257" s="253">
        <f t="shared" si="233"/>
        <v>0</v>
      </c>
      <c r="AX257" s="253">
        <f t="shared" si="234"/>
        <v>0</v>
      </c>
    </row>
    <row r="258" spans="1:50" s="80" customFormat="1" ht="21.75">
      <c r="A258" s="249"/>
      <c r="B258" s="252"/>
      <c r="C258" s="249">
        <f>SUM(C243:C257)</f>
        <v>0</v>
      </c>
      <c r="D258" s="249">
        <f aca="true" t="shared" si="235" ref="D258:AX258">SUM(D243:D257)</f>
        <v>0</v>
      </c>
      <c r="E258" s="249">
        <f t="shared" si="235"/>
        <v>0</v>
      </c>
      <c r="F258" s="249">
        <f t="shared" si="235"/>
        <v>0</v>
      </c>
      <c r="G258" s="249">
        <f t="shared" si="235"/>
        <v>0</v>
      </c>
      <c r="H258" s="249">
        <f t="shared" si="235"/>
        <v>0</v>
      </c>
      <c r="I258" s="249">
        <f t="shared" si="235"/>
        <v>0</v>
      </c>
      <c r="J258" s="249">
        <f t="shared" si="235"/>
        <v>0</v>
      </c>
      <c r="K258" s="249">
        <f t="shared" si="235"/>
        <v>0</v>
      </c>
      <c r="L258" s="249">
        <f t="shared" si="235"/>
        <v>0</v>
      </c>
      <c r="M258" s="249">
        <f t="shared" si="235"/>
        <v>0</v>
      </c>
      <c r="N258" s="249">
        <f t="shared" si="235"/>
        <v>0</v>
      </c>
      <c r="O258" s="249">
        <f t="shared" si="235"/>
        <v>0</v>
      </c>
      <c r="P258" s="249">
        <f t="shared" si="235"/>
        <v>0</v>
      </c>
      <c r="Q258" s="249">
        <f t="shared" si="235"/>
        <v>0</v>
      </c>
      <c r="R258" s="249">
        <f t="shared" si="235"/>
        <v>0</v>
      </c>
      <c r="S258" s="249">
        <f t="shared" si="235"/>
        <v>0</v>
      </c>
      <c r="T258" s="249">
        <f t="shared" si="235"/>
        <v>0</v>
      </c>
      <c r="U258" s="249">
        <f t="shared" si="235"/>
        <v>0</v>
      </c>
      <c r="V258" s="249">
        <f t="shared" si="235"/>
        <v>0</v>
      </c>
      <c r="W258" s="249">
        <f t="shared" si="235"/>
        <v>0</v>
      </c>
      <c r="X258" s="249">
        <f t="shared" si="235"/>
        <v>0</v>
      </c>
      <c r="Y258" s="249">
        <f t="shared" si="235"/>
        <v>0</v>
      </c>
      <c r="Z258" s="249">
        <f t="shared" si="235"/>
        <v>0</v>
      </c>
      <c r="AA258" s="249">
        <f t="shared" si="235"/>
        <v>0</v>
      </c>
      <c r="AB258" s="249">
        <f t="shared" si="235"/>
        <v>0</v>
      </c>
      <c r="AC258" s="249">
        <f t="shared" si="235"/>
        <v>0</v>
      </c>
      <c r="AD258" s="249">
        <f t="shared" si="235"/>
        <v>0</v>
      </c>
      <c r="AE258" s="249">
        <f t="shared" si="235"/>
        <v>0</v>
      </c>
      <c r="AF258" s="249">
        <f t="shared" si="235"/>
        <v>0</v>
      </c>
      <c r="AG258" s="249">
        <f t="shared" si="235"/>
        <v>0</v>
      </c>
      <c r="AH258" s="249">
        <f t="shared" si="235"/>
        <v>0</v>
      </c>
      <c r="AI258" s="249">
        <f t="shared" si="235"/>
        <v>0</v>
      </c>
      <c r="AJ258" s="249">
        <f t="shared" si="235"/>
        <v>0</v>
      </c>
      <c r="AK258" s="249">
        <f t="shared" si="235"/>
        <v>0</v>
      </c>
      <c r="AL258" s="249">
        <f t="shared" si="235"/>
        <v>0</v>
      </c>
      <c r="AM258" s="249">
        <f t="shared" si="235"/>
        <v>0</v>
      </c>
      <c r="AN258" s="249">
        <f t="shared" si="235"/>
        <v>0</v>
      </c>
      <c r="AO258" s="249">
        <f t="shared" si="235"/>
        <v>0</v>
      </c>
      <c r="AP258" s="249">
        <f t="shared" si="235"/>
        <v>0</v>
      </c>
      <c r="AQ258" s="249">
        <f t="shared" si="235"/>
        <v>0</v>
      </c>
      <c r="AR258" s="249">
        <f t="shared" si="235"/>
        <v>0</v>
      </c>
      <c r="AS258" s="249">
        <f t="shared" si="235"/>
        <v>0</v>
      </c>
      <c r="AT258" s="249">
        <f t="shared" si="235"/>
        <v>0</v>
      </c>
      <c r="AU258" s="249">
        <f t="shared" si="235"/>
        <v>0</v>
      </c>
      <c r="AV258" s="253">
        <f t="shared" si="235"/>
        <v>0</v>
      </c>
      <c r="AW258" s="253">
        <f t="shared" si="235"/>
        <v>0</v>
      </c>
      <c r="AX258" s="253">
        <f t="shared" si="235"/>
        <v>0</v>
      </c>
    </row>
    <row r="259" spans="1:50" s="80" customFormat="1" ht="21.75">
      <c r="A259" s="42">
        <v>241</v>
      </c>
      <c r="B259" s="228" t="s">
        <v>463</v>
      </c>
      <c r="C259" s="42"/>
      <c r="D259" s="42"/>
      <c r="E259" s="249">
        <f t="shared" si="220"/>
        <v>0</v>
      </c>
      <c r="F259" s="42"/>
      <c r="G259" s="42"/>
      <c r="H259" s="249">
        <f t="shared" si="221"/>
        <v>0</v>
      </c>
      <c r="I259" s="42"/>
      <c r="J259" s="42"/>
      <c r="K259" s="249">
        <f t="shared" si="222"/>
        <v>0</v>
      </c>
      <c r="L259" s="42"/>
      <c r="M259" s="42"/>
      <c r="N259" s="249">
        <f t="shared" si="223"/>
        <v>0</v>
      </c>
      <c r="O259" s="42"/>
      <c r="P259" s="42"/>
      <c r="Q259" s="249">
        <f t="shared" si="224"/>
        <v>0</v>
      </c>
      <c r="R259" s="42"/>
      <c r="S259" s="42"/>
      <c r="T259" s="249">
        <f t="shared" si="225"/>
        <v>0</v>
      </c>
      <c r="U259" s="42"/>
      <c r="V259" s="42"/>
      <c r="W259" s="249">
        <f t="shared" si="226"/>
        <v>0</v>
      </c>
      <c r="X259" s="42"/>
      <c r="Y259" s="42"/>
      <c r="Z259" s="249">
        <f t="shared" si="227"/>
        <v>0</v>
      </c>
      <c r="AA259" s="42"/>
      <c r="AB259" s="42"/>
      <c r="AC259" s="249">
        <f t="shared" si="228"/>
        <v>0</v>
      </c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249">
        <f t="shared" si="229"/>
        <v>0</v>
      </c>
      <c r="AP259" s="42"/>
      <c r="AQ259" s="42"/>
      <c r="AR259" s="249">
        <f t="shared" si="230"/>
        <v>0</v>
      </c>
      <c r="AS259" s="42"/>
      <c r="AT259" s="42"/>
      <c r="AU259" s="249">
        <f t="shared" si="231"/>
        <v>0</v>
      </c>
      <c r="AV259" s="253">
        <f t="shared" si="232"/>
        <v>0</v>
      </c>
      <c r="AW259" s="253">
        <f t="shared" si="233"/>
        <v>0</v>
      </c>
      <c r="AX259" s="253">
        <f t="shared" si="234"/>
        <v>0</v>
      </c>
    </row>
    <row r="260" spans="1:50" s="80" customFormat="1" ht="21.75">
      <c r="A260" s="42">
        <v>242</v>
      </c>
      <c r="B260" s="228" t="s">
        <v>464</v>
      </c>
      <c r="C260" s="42"/>
      <c r="D260" s="42"/>
      <c r="E260" s="249">
        <f t="shared" si="220"/>
        <v>0</v>
      </c>
      <c r="F260" s="42"/>
      <c r="G260" s="42"/>
      <c r="H260" s="249">
        <f t="shared" si="221"/>
        <v>0</v>
      </c>
      <c r="I260" s="42"/>
      <c r="J260" s="42"/>
      <c r="K260" s="249">
        <f t="shared" si="222"/>
        <v>0</v>
      </c>
      <c r="L260" s="42"/>
      <c r="M260" s="42"/>
      <c r="N260" s="249">
        <f t="shared" si="223"/>
        <v>0</v>
      </c>
      <c r="O260" s="42"/>
      <c r="P260" s="42"/>
      <c r="Q260" s="249">
        <f t="shared" si="224"/>
        <v>0</v>
      </c>
      <c r="R260" s="42"/>
      <c r="S260" s="42"/>
      <c r="T260" s="249">
        <f t="shared" si="225"/>
        <v>0</v>
      </c>
      <c r="U260" s="42"/>
      <c r="V260" s="42"/>
      <c r="W260" s="249">
        <f t="shared" si="226"/>
        <v>0</v>
      </c>
      <c r="X260" s="42"/>
      <c r="Y260" s="42"/>
      <c r="Z260" s="249">
        <f t="shared" si="227"/>
        <v>0</v>
      </c>
      <c r="AA260" s="42"/>
      <c r="AB260" s="42"/>
      <c r="AC260" s="249">
        <f t="shared" si="228"/>
        <v>0</v>
      </c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249">
        <f t="shared" si="229"/>
        <v>0</v>
      </c>
      <c r="AP260" s="42"/>
      <c r="AQ260" s="42"/>
      <c r="AR260" s="249">
        <f t="shared" si="230"/>
        <v>0</v>
      </c>
      <c r="AS260" s="42"/>
      <c r="AT260" s="42"/>
      <c r="AU260" s="249">
        <f t="shared" si="231"/>
        <v>0</v>
      </c>
      <c r="AV260" s="253">
        <f t="shared" si="232"/>
        <v>0</v>
      </c>
      <c r="AW260" s="253">
        <f t="shared" si="233"/>
        <v>0</v>
      </c>
      <c r="AX260" s="253">
        <f t="shared" si="234"/>
        <v>0</v>
      </c>
    </row>
    <row r="261" spans="1:50" s="80" customFormat="1" ht="21.75">
      <c r="A261" s="42">
        <v>243</v>
      </c>
      <c r="B261" s="228" t="s">
        <v>465</v>
      </c>
      <c r="C261" s="42"/>
      <c r="D261" s="42"/>
      <c r="E261" s="249">
        <f t="shared" si="220"/>
        <v>0</v>
      </c>
      <c r="F261" s="42"/>
      <c r="G261" s="42"/>
      <c r="H261" s="249">
        <f t="shared" si="221"/>
        <v>0</v>
      </c>
      <c r="I261" s="42"/>
      <c r="J261" s="42"/>
      <c r="K261" s="249">
        <f t="shared" si="222"/>
        <v>0</v>
      </c>
      <c r="L261" s="42"/>
      <c r="M261" s="42"/>
      <c r="N261" s="249">
        <f t="shared" si="223"/>
        <v>0</v>
      </c>
      <c r="O261" s="42"/>
      <c r="P261" s="42"/>
      <c r="Q261" s="249">
        <f t="shared" si="224"/>
        <v>0</v>
      </c>
      <c r="R261" s="42"/>
      <c r="S261" s="42"/>
      <c r="T261" s="249">
        <f t="shared" si="225"/>
        <v>0</v>
      </c>
      <c r="U261" s="42"/>
      <c r="V261" s="42"/>
      <c r="W261" s="249">
        <f t="shared" si="226"/>
        <v>0</v>
      </c>
      <c r="X261" s="42"/>
      <c r="Y261" s="42"/>
      <c r="Z261" s="249">
        <f t="shared" si="227"/>
        <v>0</v>
      </c>
      <c r="AA261" s="42"/>
      <c r="AB261" s="42"/>
      <c r="AC261" s="249">
        <f t="shared" si="228"/>
        <v>0</v>
      </c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249">
        <f t="shared" si="229"/>
        <v>0</v>
      </c>
      <c r="AP261" s="42"/>
      <c r="AQ261" s="42"/>
      <c r="AR261" s="249">
        <f t="shared" si="230"/>
        <v>0</v>
      </c>
      <c r="AS261" s="42"/>
      <c r="AT261" s="42"/>
      <c r="AU261" s="249">
        <f t="shared" si="231"/>
        <v>0</v>
      </c>
      <c r="AV261" s="253">
        <f t="shared" si="232"/>
        <v>0</v>
      </c>
      <c r="AW261" s="253">
        <f t="shared" si="233"/>
        <v>0</v>
      </c>
      <c r="AX261" s="253">
        <f t="shared" si="234"/>
        <v>0</v>
      </c>
    </row>
    <row r="262" spans="1:50" s="80" customFormat="1" ht="21.75">
      <c r="A262" s="42">
        <v>244</v>
      </c>
      <c r="B262" s="228" t="s">
        <v>466</v>
      </c>
      <c r="C262" s="42"/>
      <c r="D262" s="42"/>
      <c r="E262" s="249">
        <f t="shared" si="220"/>
        <v>0</v>
      </c>
      <c r="F262" s="42"/>
      <c r="G262" s="42"/>
      <c r="H262" s="249">
        <f t="shared" si="221"/>
        <v>0</v>
      </c>
      <c r="I262" s="42"/>
      <c r="J262" s="42"/>
      <c r="K262" s="249">
        <f t="shared" si="222"/>
        <v>0</v>
      </c>
      <c r="L262" s="42"/>
      <c r="M262" s="42"/>
      <c r="N262" s="249">
        <f t="shared" si="223"/>
        <v>0</v>
      </c>
      <c r="O262" s="42"/>
      <c r="P262" s="42"/>
      <c r="Q262" s="249">
        <f t="shared" si="224"/>
        <v>0</v>
      </c>
      <c r="R262" s="42"/>
      <c r="S262" s="42"/>
      <c r="T262" s="249">
        <f t="shared" si="225"/>
        <v>0</v>
      </c>
      <c r="U262" s="42"/>
      <c r="V262" s="42"/>
      <c r="W262" s="249">
        <f t="shared" si="226"/>
        <v>0</v>
      </c>
      <c r="X262" s="42"/>
      <c r="Y262" s="42"/>
      <c r="Z262" s="249">
        <f t="shared" si="227"/>
        <v>0</v>
      </c>
      <c r="AA262" s="42"/>
      <c r="AB262" s="42"/>
      <c r="AC262" s="249">
        <f t="shared" si="228"/>
        <v>0</v>
      </c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249">
        <f t="shared" si="229"/>
        <v>0</v>
      </c>
      <c r="AP262" s="42"/>
      <c r="AQ262" s="42"/>
      <c r="AR262" s="249">
        <f t="shared" si="230"/>
        <v>0</v>
      </c>
      <c r="AS262" s="42"/>
      <c r="AT262" s="42"/>
      <c r="AU262" s="249">
        <f t="shared" si="231"/>
        <v>0</v>
      </c>
      <c r="AV262" s="253">
        <f t="shared" si="232"/>
        <v>0</v>
      </c>
      <c r="AW262" s="253">
        <f t="shared" si="233"/>
        <v>0</v>
      </c>
      <c r="AX262" s="253">
        <f t="shared" si="234"/>
        <v>0</v>
      </c>
    </row>
    <row r="263" spans="1:50" s="80" customFormat="1" ht="21.75">
      <c r="A263" s="42">
        <v>245</v>
      </c>
      <c r="B263" s="228" t="s">
        <v>467</v>
      </c>
      <c r="C263" s="42"/>
      <c r="D263" s="42"/>
      <c r="E263" s="249">
        <f t="shared" si="220"/>
        <v>0</v>
      </c>
      <c r="F263" s="42"/>
      <c r="G263" s="42"/>
      <c r="H263" s="249">
        <f t="shared" si="221"/>
        <v>0</v>
      </c>
      <c r="I263" s="42"/>
      <c r="J263" s="42"/>
      <c r="K263" s="249">
        <f t="shared" si="222"/>
        <v>0</v>
      </c>
      <c r="L263" s="42"/>
      <c r="M263" s="42"/>
      <c r="N263" s="249">
        <f t="shared" si="223"/>
        <v>0</v>
      </c>
      <c r="O263" s="42"/>
      <c r="P263" s="42"/>
      <c r="Q263" s="249">
        <f t="shared" si="224"/>
        <v>0</v>
      </c>
      <c r="R263" s="42"/>
      <c r="S263" s="42"/>
      <c r="T263" s="249">
        <f t="shared" si="225"/>
        <v>0</v>
      </c>
      <c r="U263" s="42"/>
      <c r="V263" s="42"/>
      <c r="W263" s="249">
        <f t="shared" si="226"/>
        <v>0</v>
      </c>
      <c r="X263" s="42"/>
      <c r="Y263" s="42"/>
      <c r="Z263" s="249">
        <f t="shared" si="227"/>
        <v>0</v>
      </c>
      <c r="AA263" s="42"/>
      <c r="AB263" s="42"/>
      <c r="AC263" s="249">
        <f t="shared" si="228"/>
        <v>0</v>
      </c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249">
        <f t="shared" si="229"/>
        <v>0</v>
      </c>
      <c r="AP263" s="42"/>
      <c r="AQ263" s="42"/>
      <c r="AR263" s="249">
        <f t="shared" si="230"/>
        <v>0</v>
      </c>
      <c r="AS263" s="42"/>
      <c r="AT263" s="42"/>
      <c r="AU263" s="249">
        <f t="shared" si="231"/>
        <v>0</v>
      </c>
      <c r="AV263" s="253">
        <f t="shared" si="232"/>
        <v>0</v>
      </c>
      <c r="AW263" s="253">
        <f t="shared" si="233"/>
        <v>0</v>
      </c>
      <c r="AX263" s="253">
        <f t="shared" si="234"/>
        <v>0</v>
      </c>
    </row>
    <row r="264" spans="1:50" s="80" customFormat="1" ht="21.75">
      <c r="A264" s="42">
        <v>246</v>
      </c>
      <c r="B264" s="228" t="s">
        <v>468</v>
      </c>
      <c r="C264" s="42"/>
      <c r="D264" s="42"/>
      <c r="E264" s="249">
        <f t="shared" si="220"/>
        <v>0</v>
      </c>
      <c r="F264" s="42"/>
      <c r="G264" s="42"/>
      <c r="H264" s="249">
        <f t="shared" si="221"/>
        <v>0</v>
      </c>
      <c r="I264" s="42"/>
      <c r="J264" s="42"/>
      <c r="K264" s="249">
        <f t="shared" si="222"/>
        <v>0</v>
      </c>
      <c r="L264" s="42"/>
      <c r="M264" s="42"/>
      <c r="N264" s="249">
        <f t="shared" si="223"/>
        <v>0</v>
      </c>
      <c r="O264" s="42"/>
      <c r="P264" s="42"/>
      <c r="Q264" s="249">
        <f t="shared" si="224"/>
        <v>0</v>
      </c>
      <c r="R264" s="42"/>
      <c r="S264" s="42"/>
      <c r="T264" s="249">
        <f t="shared" si="225"/>
        <v>0</v>
      </c>
      <c r="U264" s="42"/>
      <c r="V264" s="42"/>
      <c r="W264" s="249">
        <f t="shared" si="226"/>
        <v>0</v>
      </c>
      <c r="X264" s="42"/>
      <c r="Y264" s="42"/>
      <c r="Z264" s="249">
        <f t="shared" si="227"/>
        <v>0</v>
      </c>
      <c r="AA264" s="42"/>
      <c r="AB264" s="42"/>
      <c r="AC264" s="249">
        <f t="shared" si="228"/>
        <v>0</v>
      </c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249">
        <f t="shared" si="229"/>
        <v>0</v>
      </c>
      <c r="AP264" s="42"/>
      <c r="AQ264" s="42"/>
      <c r="AR264" s="249">
        <f t="shared" si="230"/>
        <v>0</v>
      </c>
      <c r="AS264" s="42"/>
      <c r="AT264" s="42"/>
      <c r="AU264" s="249">
        <f t="shared" si="231"/>
        <v>0</v>
      </c>
      <c r="AV264" s="253">
        <f t="shared" si="232"/>
        <v>0</v>
      </c>
      <c r="AW264" s="253">
        <f t="shared" si="233"/>
        <v>0</v>
      </c>
      <c r="AX264" s="253">
        <f t="shared" si="234"/>
        <v>0</v>
      </c>
    </row>
    <row r="265" spans="1:50" s="80" customFormat="1" ht="21.75">
      <c r="A265" s="42">
        <v>247</v>
      </c>
      <c r="B265" s="228" t="s">
        <v>469</v>
      </c>
      <c r="C265" s="42"/>
      <c r="D265" s="42"/>
      <c r="E265" s="249">
        <f t="shared" si="220"/>
        <v>0</v>
      </c>
      <c r="F265" s="42"/>
      <c r="G265" s="42"/>
      <c r="H265" s="249">
        <f t="shared" si="221"/>
        <v>0</v>
      </c>
      <c r="I265" s="42"/>
      <c r="J265" s="42"/>
      <c r="K265" s="249">
        <f t="shared" si="222"/>
        <v>0</v>
      </c>
      <c r="L265" s="42"/>
      <c r="M265" s="42"/>
      <c r="N265" s="249">
        <f t="shared" si="223"/>
        <v>0</v>
      </c>
      <c r="O265" s="42"/>
      <c r="P265" s="42"/>
      <c r="Q265" s="249">
        <f t="shared" si="224"/>
        <v>0</v>
      </c>
      <c r="R265" s="42"/>
      <c r="S265" s="42"/>
      <c r="T265" s="249">
        <f t="shared" si="225"/>
        <v>0</v>
      </c>
      <c r="U265" s="42"/>
      <c r="V265" s="42"/>
      <c r="W265" s="249">
        <f t="shared" si="226"/>
        <v>0</v>
      </c>
      <c r="X265" s="42"/>
      <c r="Y265" s="42"/>
      <c r="Z265" s="249">
        <f t="shared" si="227"/>
        <v>0</v>
      </c>
      <c r="AA265" s="42"/>
      <c r="AB265" s="42"/>
      <c r="AC265" s="249">
        <f t="shared" si="228"/>
        <v>0</v>
      </c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249">
        <f t="shared" si="229"/>
        <v>0</v>
      </c>
      <c r="AP265" s="42"/>
      <c r="AQ265" s="42"/>
      <c r="AR265" s="249">
        <f t="shared" si="230"/>
        <v>0</v>
      </c>
      <c r="AS265" s="42"/>
      <c r="AT265" s="42"/>
      <c r="AU265" s="249">
        <f t="shared" si="231"/>
        <v>0</v>
      </c>
      <c r="AV265" s="253">
        <f t="shared" si="232"/>
        <v>0</v>
      </c>
      <c r="AW265" s="253">
        <f t="shared" si="233"/>
        <v>0</v>
      </c>
      <c r="AX265" s="253">
        <f t="shared" si="234"/>
        <v>0</v>
      </c>
    </row>
    <row r="266" spans="1:50" s="80" customFormat="1" ht="21.75">
      <c r="A266" s="42">
        <v>248</v>
      </c>
      <c r="B266" s="228" t="s">
        <v>470</v>
      </c>
      <c r="C266" s="42"/>
      <c r="D266" s="42"/>
      <c r="E266" s="249">
        <f t="shared" si="220"/>
        <v>0</v>
      </c>
      <c r="F266" s="42"/>
      <c r="G266" s="42"/>
      <c r="H266" s="249">
        <f t="shared" si="221"/>
        <v>0</v>
      </c>
      <c r="I266" s="42"/>
      <c r="J266" s="42"/>
      <c r="K266" s="249">
        <f t="shared" si="222"/>
        <v>0</v>
      </c>
      <c r="L266" s="42"/>
      <c r="M266" s="42"/>
      <c r="N266" s="249">
        <f t="shared" si="223"/>
        <v>0</v>
      </c>
      <c r="O266" s="42"/>
      <c r="P266" s="42"/>
      <c r="Q266" s="249">
        <f t="shared" si="224"/>
        <v>0</v>
      </c>
      <c r="R266" s="42"/>
      <c r="S266" s="42"/>
      <c r="T266" s="249">
        <f t="shared" si="225"/>
        <v>0</v>
      </c>
      <c r="U266" s="42"/>
      <c r="V266" s="42"/>
      <c r="W266" s="249">
        <f t="shared" si="226"/>
        <v>0</v>
      </c>
      <c r="X266" s="42"/>
      <c r="Y266" s="42"/>
      <c r="Z266" s="249">
        <f t="shared" si="227"/>
        <v>0</v>
      </c>
      <c r="AA266" s="42"/>
      <c r="AB266" s="42"/>
      <c r="AC266" s="249">
        <f t="shared" si="228"/>
        <v>0</v>
      </c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249">
        <f t="shared" si="229"/>
        <v>0</v>
      </c>
      <c r="AP266" s="42"/>
      <c r="AQ266" s="42"/>
      <c r="AR266" s="249">
        <f t="shared" si="230"/>
        <v>0</v>
      </c>
      <c r="AS266" s="42"/>
      <c r="AT266" s="42"/>
      <c r="AU266" s="249">
        <f t="shared" si="231"/>
        <v>0</v>
      </c>
      <c r="AV266" s="253">
        <f t="shared" si="232"/>
        <v>0</v>
      </c>
      <c r="AW266" s="253">
        <f t="shared" si="233"/>
        <v>0</v>
      </c>
      <c r="AX266" s="253">
        <f t="shared" si="234"/>
        <v>0</v>
      </c>
    </row>
    <row r="267" spans="1:50" s="80" customFormat="1" ht="21.75">
      <c r="A267" s="42">
        <v>249</v>
      </c>
      <c r="B267" s="228" t="s">
        <v>471</v>
      </c>
      <c r="C267" s="42"/>
      <c r="D267" s="42"/>
      <c r="E267" s="249">
        <f t="shared" si="220"/>
        <v>0</v>
      </c>
      <c r="F267" s="42"/>
      <c r="G267" s="42"/>
      <c r="H267" s="249">
        <f t="shared" si="221"/>
        <v>0</v>
      </c>
      <c r="I267" s="42"/>
      <c r="J267" s="42"/>
      <c r="K267" s="249">
        <f t="shared" si="222"/>
        <v>0</v>
      </c>
      <c r="L267" s="42"/>
      <c r="M267" s="42"/>
      <c r="N267" s="249">
        <f t="shared" si="223"/>
        <v>0</v>
      </c>
      <c r="O267" s="42"/>
      <c r="P267" s="42"/>
      <c r="Q267" s="249">
        <f t="shared" si="224"/>
        <v>0</v>
      </c>
      <c r="R267" s="42"/>
      <c r="S267" s="42"/>
      <c r="T267" s="249">
        <f t="shared" si="225"/>
        <v>0</v>
      </c>
      <c r="U267" s="42"/>
      <c r="V267" s="42"/>
      <c r="W267" s="249">
        <f t="shared" si="226"/>
        <v>0</v>
      </c>
      <c r="X267" s="42"/>
      <c r="Y267" s="42"/>
      <c r="Z267" s="249">
        <f t="shared" si="227"/>
        <v>0</v>
      </c>
      <c r="AA267" s="42"/>
      <c r="AB267" s="42"/>
      <c r="AC267" s="249">
        <f t="shared" si="228"/>
        <v>0</v>
      </c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249">
        <f t="shared" si="229"/>
        <v>0</v>
      </c>
      <c r="AP267" s="42"/>
      <c r="AQ267" s="42"/>
      <c r="AR267" s="249">
        <f t="shared" si="230"/>
        <v>0</v>
      </c>
      <c r="AS267" s="42"/>
      <c r="AT267" s="42"/>
      <c r="AU267" s="249">
        <f t="shared" si="231"/>
        <v>0</v>
      </c>
      <c r="AV267" s="253">
        <f t="shared" si="232"/>
        <v>0</v>
      </c>
      <c r="AW267" s="253">
        <f t="shared" si="233"/>
        <v>0</v>
      </c>
      <c r="AX267" s="253">
        <f t="shared" si="234"/>
        <v>0</v>
      </c>
    </row>
    <row r="268" spans="1:50" s="80" customFormat="1" ht="21.75">
      <c r="A268" s="42">
        <v>250</v>
      </c>
      <c r="B268" s="228" t="s">
        <v>472</v>
      </c>
      <c r="C268" s="42"/>
      <c r="D268" s="42"/>
      <c r="E268" s="249">
        <f t="shared" si="220"/>
        <v>0</v>
      </c>
      <c r="F268" s="42"/>
      <c r="G268" s="42"/>
      <c r="H268" s="249">
        <f t="shared" si="221"/>
        <v>0</v>
      </c>
      <c r="I268" s="42"/>
      <c r="J268" s="42"/>
      <c r="K268" s="249">
        <f t="shared" si="222"/>
        <v>0</v>
      </c>
      <c r="L268" s="42"/>
      <c r="M268" s="42"/>
      <c r="N268" s="249">
        <f t="shared" si="223"/>
        <v>0</v>
      </c>
      <c r="O268" s="42"/>
      <c r="P268" s="42"/>
      <c r="Q268" s="249">
        <f t="shared" si="224"/>
        <v>0</v>
      </c>
      <c r="R268" s="42"/>
      <c r="S268" s="42"/>
      <c r="T268" s="249">
        <f t="shared" si="225"/>
        <v>0</v>
      </c>
      <c r="U268" s="42"/>
      <c r="V268" s="42"/>
      <c r="W268" s="249">
        <f t="shared" si="226"/>
        <v>0</v>
      </c>
      <c r="X268" s="42"/>
      <c r="Y268" s="42"/>
      <c r="Z268" s="249">
        <f t="shared" si="227"/>
        <v>0</v>
      </c>
      <c r="AA268" s="42"/>
      <c r="AB268" s="42"/>
      <c r="AC268" s="249">
        <f t="shared" si="228"/>
        <v>0</v>
      </c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249">
        <f t="shared" si="229"/>
        <v>0</v>
      </c>
      <c r="AP268" s="42"/>
      <c r="AQ268" s="42"/>
      <c r="AR268" s="249">
        <f t="shared" si="230"/>
        <v>0</v>
      </c>
      <c r="AS268" s="42"/>
      <c r="AT268" s="42"/>
      <c r="AU268" s="249">
        <f t="shared" si="231"/>
        <v>0</v>
      </c>
      <c r="AV268" s="253">
        <f t="shared" si="232"/>
        <v>0</v>
      </c>
      <c r="AW268" s="253">
        <f t="shared" si="233"/>
        <v>0</v>
      </c>
      <c r="AX268" s="253">
        <f t="shared" si="234"/>
        <v>0</v>
      </c>
    </row>
    <row r="269" spans="1:50" s="80" customFormat="1" ht="21.75">
      <c r="A269" s="42">
        <v>251</v>
      </c>
      <c r="B269" s="228" t="s">
        <v>473</v>
      </c>
      <c r="C269" s="42"/>
      <c r="D269" s="42"/>
      <c r="E269" s="249">
        <f t="shared" si="220"/>
        <v>0</v>
      </c>
      <c r="F269" s="42"/>
      <c r="G269" s="42"/>
      <c r="H269" s="249">
        <f t="shared" si="221"/>
        <v>0</v>
      </c>
      <c r="I269" s="42"/>
      <c r="J269" s="42"/>
      <c r="K269" s="249">
        <f t="shared" si="222"/>
        <v>0</v>
      </c>
      <c r="L269" s="42"/>
      <c r="M269" s="42"/>
      <c r="N269" s="249">
        <f t="shared" si="223"/>
        <v>0</v>
      </c>
      <c r="O269" s="42"/>
      <c r="P269" s="42"/>
      <c r="Q269" s="249">
        <f t="shared" si="224"/>
        <v>0</v>
      </c>
      <c r="R269" s="42"/>
      <c r="S269" s="42"/>
      <c r="T269" s="249">
        <f t="shared" si="225"/>
        <v>0</v>
      </c>
      <c r="U269" s="42"/>
      <c r="V269" s="42"/>
      <c r="W269" s="249">
        <f t="shared" si="226"/>
        <v>0</v>
      </c>
      <c r="X269" s="42"/>
      <c r="Y269" s="42"/>
      <c r="Z269" s="249">
        <f t="shared" si="227"/>
        <v>0</v>
      </c>
      <c r="AA269" s="42"/>
      <c r="AB269" s="42"/>
      <c r="AC269" s="249">
        <f t="shared" si="228"/>
        <v>0</v>
      </c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249">
        <f t="shared" si="229"/>
        <v>0</v>
      </c>
      <c r="AP269" s="42"/>
      <c r="AQ269" s="42"/>
      <c r="AR269" s="249">
        <f t="shared" si="230"/>
        <v>0</v>
      </c>
      <c r="AS269" s="42"/>
      <c r="AT269" s="42"/>
      <c r="AU269" s="249">
        <f t="shared" si="231"/>
        <v>0</v>
      </c>
      <c r="AV269" s="253">
        <f t="shared" si="232"/>
        <v>0</v>
      </c>
      <c r="AW269" s="253">
        <f t="shared" si="233"/>
        <v>0</v>
      </c>
      <c r="AX269" s="253">
        <f t="shared" si="234"/>
        <v>0</v>
      </c>
    </row>
    <row r="270" spans="1:50" s="80" customFormat="1" ht="21.75">
      <c r="A270" s="42">
        <v>252</v>
      </c>
      <c r="B270" s="228" t="s">
        <v>474</v>
      </c>
      <c r="C270" s="42"/>
      <c r="D270" s="42"/>
      <c r="E270" s="249">
        <f t="shared" si="220"/>
        <v>0</v>
      </c>
      <c r="F270" s="42"/>
      <c r="G270" s="42"/>
      <c r="H270" s="249">
        <f t="shared" si="221"/>
        <v>0</v>
      </c>
      <c r="I270" s="42"/>
      <c r="J270" s="42"/>
      <c r="K270" s="249">
        <f t="shared" si="222"/>
        <v>0</v>
      </c>
      <c r="L270" s="42"/>
      <c r="M270" s="42"/>
      <c r="N270" s="249">
        <f t="shared" si="223"/>
        <v>0</v>
      </c>
      <c r="O270" s="42"/>
      <c r="P270" s="42"/>
      <c r="Q270" s="249">
        <f t="shared" si="224"/>
        <v>0</v>
      </c>
      <c r="R270" s="42"/>
      <c r="S270" s="42"/>
      <c r="T270" s="249">
        <f t="shared" si="225"/>
        <v>0</v>
      </c>
      <c r="U270" s="42"/>
      <c r="V270" s="42"/>
      <c r="W270" s="249">
        <f t="shared" si="226"/>
        <v>0</v>
      </c>
      <c r="X270" s="42"/>
      <c r="Y270" s="42"/>
      <c r="Z270" s="249">
        <f t="shared" si="227"/>
        <v>0</v>
      </c>
      <c r="AA270" s="42"/>
      <c r="AB270" s="42"/>
      <c r="AC270" s="249">
        <f t="shared" si="228"/>
        <v>0</v>
      </c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249">
        <f t="shared" si="229"/>
        <v>0</v>
      </c>
      <c r="AP270" s="42"/>
      <c r="AQ270" s="42"/>
      <c r="AR270" s="249">
        <f t="shared" si="230"/>
        <v>0</v>
      </c>
      <c r="AS270" s="42"/>
      <c r="AT270" s="42"/>
      <c r="AU270" s="249">
        <f t="shared" si="231"/>
        <v>0</v>
      </c>
      <c r="AV270" s="253">
        <f t="shared" si="232"/>
        <v>0</v>
      </c>
      <c r="AW270" s="253">
        <f t="shared" si="233"/>
        <v>0</v>
      </c>
      <c r="AX270" s="253">
        <f t="shared" si="234"/>
        <v>0</v>
      </c>
    </row>
    <row r="271" spans="1:50" s="80" customFormat="1" ht="21.75">
      <c r="A271" s="42">
        <v>253</v>
      </c>
      <c r="B271" s="228" t="s">
        <v>475</v>
      </c>
      <c r="C271" s="42"/>
      <c r="D271" s="42"/>
      <c r="E271" s="249">
        <f t="shared" si="220"/>
        <v>0</v>
      </c>
      <c r="F271" s="42"/>
      <c r="G271" s="42"/>
      <c r="H271" s="249">
        <f t="shared" si="221"/>
        <v>0</v>
      </c>
      <c r="I271" s="42"/>
      <c r="J271" s="42"/>
      <c r="K271" s="249">
        <f t="shared" si="222"/>
        <v>0</v>
      </c>
      <c r="L271" s="42"/>
      <c r="M271" s="42"/>
      <c r="N271" s="249">
        <f t="shared" si="223"/>
        <v>0</v>
      </c>
      <c r="O271" s="42"/>
      <c r="P271" s="42"/>
      <c r="Q271" s="249">
        <f t="shared" si="224"/>
        <v>0</v>
      </c>
      <c r="R271" s="42"/>
      <c r="S271" s="42"/>
      <c r="T271" s="249">
        <f t="shared" si="225"/>
        <v>0</v>
      </c>
      <c r="U271" s="42"/>
      <c r="V271" s="42"/>
      <c r="W271" s="249">
        <f t="shared" si="226"/>
        <v>0</v>
      </c>
      <c r="X271" s="42"/>
      <c r="Y271" s="42"/>
      <c r="Z271" s="249">
        <f t="shared" si="227"/>
        <v>0</v>
      </c>
      <c r="AA271" s="42"/>
      <c r="AB271" s="42"/>
      <c r="AC271" s="249">
        <f t="shared" si="228"/>
        <v>0</v>
      </c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249">
        <f t="shared" si="229"/>
        <v>0</v>
      </c>
      <c r="AP271" s="42"/>
      <c r="AQ271" s="42"/>
      <c r="AR271" s="249">
        <f t="shared" si="230"/>
        <v>0</v>
      </c>
      <c r="AS271" s="42"/>
      <c r="AT271" s="42"/>
      <c r="AU271" s="249">
        <f t="shared" si="231"/>
        <v>0</v>
      </c>
      <c r="AV271" s="253">
        <f t="shared" si="232"/>
        <v>0</v>
      </c>
      <c r="AW271" s="253">
        <f t="shared" si="233"/>
        <v>0</v>
      </c>
      <c r="AX271" s="253">
        <f t="shared" si="234"/>
        <v>0</v>
      </c>
    </row>
    <row r="272" spans="1:50" s="80" customFormat="1" ht="21.75">
      <c r="A272" s="42">
        <v>254</v>
      </c>
      <c r="B272" s="228" t="s">
        <v>476</v>
      </c>
      <c r="C272" s="42"/>
      <c r="D272" s="42"/>
      <c r="E272" s="249">
        <f t="shared" si="220"/>
        <v>0</v>
      </c>
      <c r="F272" s="42"/>
      <c r="G272" s="42"/>
      <c r="H272" s="249">
        <f t="shared" si="221"/>
        <v>0</v>
      </c>
      <c r="I272" s="42"/>
      <c r="J272" s="42"/>
      <c r="K272" s="249">
        <f t="shared" si="222"/>
        <v>0</v>
      </c>
      <c r="L272" s="42"/>
      <c r="M272" s="42"/>
      <c r="N272" s="249">
        <f t="shared" si="223"/>
        <v>0</v>
      </c>
      <c r="O272" s="42"/>
      <c r="P272" s="42"/>
      <c r="Q272" s="249">
        <f t="shared" si="224"/>
        <v>0</v>
      </c>
      <c r="R272" s="42"/>
      <c r="S272" s="42"/>
      <c r="T272" s="249">
        <f t="shared" si="225"/>
        <v>0</v>
      </c>
      <c r="U272" s="42"/>
      <c r="V272" s="42"/>
      <c r="W272" s="249">
        <f t="shared" si="226"/>
        <v>0</v>
      </c>
      <c r="X272" s="42"/>
      <c r="Y272" s="42"/>
      <c r="Z272" s="249">
        <f t="shared" si="227"/>
        <v>0</v>
      </c>
      <c r="AA272" s="42"/>
      <c r="AB272" s="42"/>
      <c r="AC272" s="249">
        <f t="shared" si="228"/>
        <v>0</v>
      </c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249">
        <f t="shared" si="229"/>
        <v>0</v>
      </c>
      <c r="AP272" s="42"/>
      <c r="AQ272" s="42"/>
      <c r="AR272" s="249">
        <f t="shared" si="230"/>
        <v>0</v>
      </c>
      <c r="AS272" s="42"/>
      <c r="AT272" s="42"/>
      <c r="AU272" s="249">
        <f t="shared" si="231"/>
        <v>0</v>
      </c>
      <c r="AV272" s="253">
        <f t="shared" si="232"/>
        <v>0</v>
      </c>
      <c r="AW272" s="253">
        <f t="shared" si="233"/>
        <v>0</v>
      </c>
      <c r="AX272" s="253">
        <f t="shared" si="234"/>
        <v>0</v>
      </c>
    </row>
    <row r="273" spans="1:50" s="80" customFormat="1" ht="21.75">
      <c r="A273" s="249"/>
      <c r="B273" s="252"/>
      <c r="C273" s="249">
        <f>SUM(C259:C272)</f>
        <v>0</v>
      </c>
      <c r="D273" s="249">
        <f aca="true" t="shared" si="236" ref="D273:AX273">SUM(D259:D272)</f>
        <v>0</v>
      </c>
      <c r="E273" s="249">
        <f t="shared" si="236"/>
        <v>0</v>
      </c>
      <c r="F273" s="249">
        <f t="shared" si="236"/>
        <v>0</v>
      </c>
      <c r="G273" s="249">
        <f t="shared" si="236"/>
        <v>0</v>
      </c>
      <c r="H273" s="249">
        <f t="shared" si="236"/>
        <v>0</v>
      </c>
      <c r="I273" s="249">
        <f t="shared" si="236"/>
        <v>0</v>
      </c>
      <c r="J273" s="249">
        <f t="shared" si="236"/>
        <v>0</v>
      </c>
      <c r="K273" s="249">
        <f t="shared" si="236"/>
        <v>0</v>
      </c>
      <c r="L273" s="249">
        <f t="shared" si="236"/>
        <v>0</v>
      </c>
      <c r="M273" s="249">
        <f t="shared" si="236"/>
        <v>0</v>
      </c>
      <c r="N273" s="249">
        <f t="shared" si="236"/>
        <v>0</v>
      </c>
      <c r="O273" s="249">
        <f t="shared" si="236"/>
        <v>0</v>
      </c>
      <c r="P273" s="249">
        <f t="shared" si="236"/>
        <v>0</v>
      </c>
      <c r="Q273" s="249">
        <f t="shared" si="236"/>
        <v>0</v>
      </c>
      <c r="R273" s="249">
        <f t="shared" si="236"/>
        <v>0</v>
      </c>
      <c r="S273" s="249">
        <f t="shared" si="236"/>
        <v>0</v>
      </c>
      <c r="T273" s="249">
        <f t="shared" si="236"/>
        <v>0</v>
      </c>
      <c r="U273" s="249">
        <f t="shared" si="236"/>
        <v>0</v>
      </c>
      <c r="V273" s="249">
        <f t="shared" si="236"/>
        <v>0</v>
      </c>
      <c r="W273" s="249">
        <f t="shared" si="236"/>
        <v>0</v>
      </c>
      <c r="X273" s="249">
        <f t="shared" si="236"/>
        <v>0</v>
      </c>
      <c r="Y273" s="249">
        <f t="shared" si="236"/>
        <v>0</v>
      </c>
      <c r="Z273" s="249">
        <f t="shared" si="236"/>
        <v>0</v>
      </c>
      <c r="AA273" s="249">
        <f t="shared" si="236"/>
        <v>0</v>
      </c>
      <c r="AB273" s="249">
        <f t="shared" si="236"/>
        <v>0</v>
      </c>
      <c r="AC273" s="249">
        <f t="shared" si="236"/>
        <v>0</v>
      </c>
      <c r="AD273" s="249">
        <f t="shared" si="236"/>
        <v>0</v>
      </c>
      <c r="AE273" s="249">
        <f t="shared" si="236"/>
        <v>0</v>
      </c>
      <c r="AF273" s="249">
        <f t="shared" si="236"/>
        <v>0</v>
      </c>
      <c r="AG273" s="249">
        <f t="shared" si="236"/>
        <v>0</v>
      </c>
      <c r="AH273" s="249">
        <f t="shared" si="236"/>
        <v>0</v>
      </c>
      <c r="AI273" s="249">
        <f t="shared" si="236"/>
        <v>0</v>
      </c>
      <c r="AJ273" s="249">
        <f t="shared" si="236"/>
        <v>0</v>
      </c>
      <c r="AK273" s="249">
        <f t="shared" si="236"/>
        <v>0</v>
      </c>
      <c r="AL273" s="249">
        <f t="shared" si="236"/>
        <v>0</v>
      </c>
      <c r="AM273" s="249">
        <f t="shared" si="236"/>
        <v>0</v>
      </c>
      <c r="AN273" s="249">
        <f t="shared" si="236"/>
        <v>0</v>
      </c>
      <c r="AO273" s="249">
        <f t="shared" si="236"/>
        <v>0</v>
      </c>
      <c r="AP273" s="249">
        <f t="shared" si="236"/>
        <v>0</v>
      </c>
      <c r="AQ273" s="249">
        <f t="shared" si="236"/>
        <v>0</v>
      </c>
      <c r="AR273" s="249">
        <f t="shared" si="236"/>
        <v>0</v>
      </c>
      <c r="AS273" s="249">
        <f t="shared" si="236"/>
        <v>0</v>
      </c>
      <c r="AT273" s="249">
        <f t="shared" si="236"/>
        <v>0</v>
      </c>
      <c r="AU273" s="249">
        <f t="shared" si="236"/>
        <v>0</v>
      </c>
      <c r="AV273" s="253">
        <f t="shared" si="236"/>
        <v>0</v>
      </c>
      <c r="AW273" s="253">
        <f t="shared" si="236"/>
        <v>0</v>
      </c>
      <c r="AX273" s="253">
        <f t="shared" si="236"/>
        <v>0</v>
      </c>
    </row>
    <row r="274" spans="1:50" s="80" customFormat="1" ht="21.75">
      <c r="A274" s="42">
        <v>255</v>
      </c>
      <c r="B274" s="228" t="s">
        <v>477</v>
      </c>
      <c r="C274" s="42"/>
      <c r="D274" s="42"/>
      <c r="E274" s="249">
        <f t="shared" si="220"/>
        <v>0</v>
      </c>
      <c r="F274" s="42"/>
      <c r="G274" s="42"/>
      <c r="H274" s="249">
        <f t="shared" si="221"/>
        <v>0</v>
      </c>
      <c r="I274" s="42"/>
      <c r="J274" s="42"/>
      <c r="K274" s="249">
        <f t="shared" si="222"/>
        <v>0</v>
      </c>
      <c r="L274" s="42"/>
      <c r="M274" s="42"/>
      <c r="N274" s="249">
        <f t="shared" si="223"/>
        <v>0</v>
      </c>
      <c r="O274" s="42"/>
      <c r="P274" s="42"/>
      <c r="Q274" s="249">
        <f t="shared" si="224"/>
        <v>0</v>
      </c>
      <c r="R274" s="42"/>
      <c r="S274" s="42"/>
      <c r="T274" s="249">
        <f t="shared" si="225"/>
        <v>0</v>
      </c>
      <c r="U274" s="42"/>
      <c r="V274" s="42"/>
      <c r="W274" s="249">
        <f t="shared" si="226"/>
        <v>0</v>
      </c>
      <c r="X274" s="42"/>
      <c r="Y274" s="42"/>
      <c r="Z274" s="249">
        <f t="shared" si="227"/>
        <v>0</v>
      </c>
      <c r="AA274" s="42"/>
      <c r="AB274" s="42"/>
      <c r="AC274" s="249">
        <f t="shared" si="228"/>
        <v>0</v>
      </c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249">
        <f t="shared" si="229"/>
        <v>0</v>
      </c>
      <c r="AP274" s="42"/>
      <c r="AQ274" s="42"/>
      <c r="AR274" s="249">
        <f t="shared" si="230"/>
        <v>0</v>
      </c>
      <c r="AS274" s="42"/>
      <c r="AT274" s="42"/>
      <c r="AU274" s="249">
        <f t="shared" si="231"/>
        <v>0</v>
      </c>
      <c r="AV274" s="253">
        <f t="shared" si="232"/>
        <v>0</v>
      </c>
      <c r="AW274" s="253">
        <f t="shared" si="233"/>
        <v>0</v>
      </c>
      <c r="AX274" s="253">
        <f t="shared" si="234"/>
        <v>0</v>
      </c>
    </row>
    <row r="275" spans="1:50" s="80" customFormat="1" ht="21.75">
      <c r="A275" s="42">
        <v>256</v>
      </c>
      <c r="B275" s="228" t="s">
        <v>478</v>
      </c>
      <c r="C275" s="42"/>
      <c r="D275" s="42"/>
      <c r="E275" s="249">
        <f t="shared" si="220"/>
        <v>0</v>
      </c>
      <c r="F275" s="42"/>
      <c r="G275" s="42"/>
      <c r="H275" s="249">
        <f t="shared" si="221"/>
        <v>0</v>
      </c>
      <c r="I275" s="42"/>
      <c r="J275" s="42"/>
      <c r="K275" s="249">
        <f t="shared" si="222"/>
        <v>0</v>
      </c>
      <c r="L275" s="42"/>
      <c r="M275" s="42"/>
      <c r="N275" s="249">
        <f t="shared" si="223"/>
        <v>0</v>
      </c>
      <c r="O275" s="42"/>
      <c r="P275" s="42"/>
      <c r="Q275" s="249">
        <f t="shared" si="224"/>
        <v>0</v>
      </c>
      <c r="R275" s="42"/>
      <c r="S275" s="42"/>
      <c r="T275" s="249">
        <f t="shared" si="225"/>
        <v>0</v>
      </c>
      <c r="U275" s="42"/>
      <c r="V275" s="42"/>
      <c r="W275" s="249">
        <f t="shared" si="226"/>
        <v>0</v>
      </c>
      <c r="X275" s="42"/>
      <c r="Y275" s="42"/>
      <c r="Z275" s="249">
        <f t="shared" si="227"/>
        <v>0</v>
      </c>
      <c r="AA275" s="42"/>
      <c r="AB275" s="42"/>
      <c r="AC275" s="249">
        <f t="shared" si="228"/>
        <v>0</v>
      </c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249">
        <f t="shared" si="229"/>
        <v>0</v>
      </c>
      <c r="AP275" s="42"/>
      <c r="AQ275" s="42"/>
      <c r="AR275" s="249">
        <f t="shared" si="230"/>
        <v>0</v>
      </c>
      <c r="AS275" s="42"/>
      <c r="AT275" s="42"/>
      <c r="AU275" s="249">
        <f t="shared" si="231"/>
        <v>0</v>
      </c>
      <c r="AV275" s="253">
        <f t="shared" si="232"/>
        <v>0</v>
      </c>
      <c r="AW275" s="253">
        <f t="shared" si="233"/>
        <v>0</v>
      </c>
      <c r="AX275" s="253">
        <f t="shared" si="234"/>
        <v>0</v>
      </c>
    </row>
    <row r="276" spans="1:50" s="80" customFormat="1" ht="21.75">
      <c r="A276" s="42">
        <v>257</v>
      </c>
      <c r="B276" s="228" t="s">
        <v>479</v>
      </c>
      <c r="C276" s="42"/>
      <c r="D276" s="42"/>
      <c r="E276" s="249">
        <f t="shared" si="220"/>
        <v>0</v>
      </c>
      <c r="F276" s="42"/>
      <c r="G276" s="42"/>
      <c r="H276" s="249">
        <f t="shared" si="221"/>
        <v>0</v>
      </c>
      <c r="I276" s="42"/>
      <c r="J276" s="42"/>
      <c r="K276" s="249">
        <f t="shared" si="222"/>
        <v>0</v>
      </c>
      <c r="L276" s="42"/>
      <c r="M276" s="42"/>
      <c r="N276" s="249">
        <f t="shared" si="223"/>
        <v>0</v>
      </c>
      <c r="O276" s="42"/>
      <c r="P276" s="42"/>
      <c r="Q276" s="249">
        <f t="shared" si="224"/>
        <v>0</v>
      </c>
      <c r="R276" s="42"/>
      <c r="S276" s="42"/>
      <c r="T276" s="249">
        <f t="shared" si="225"/>
        <v>0</v>
      </c>
      <c r="U276" s="42"/>
      <c r="V276" s="42"/>
      <c r="W276" s="249">
        <f t="shared" si="226"/>
        <v>0</v>
      </c>
      <c r="X276" s="42"/>
      <c r="Y276" s="42"/>
      <c r="Z276" s="249">
        <f t="shared" si="227"/>
        <v>0</v>
      </c>
      <c r="AA276" s="42"/>
      <c r="AB276" s="42"/>
      <c r="AC276" s="249">
        <f t="shared" si="228"/>
        <v>0</v>
      </c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249">
        <f t="shared" si="229"/>
        <v>0</v>
      </c>
      <c r="AP276" s="42"/>
      <c r="AQ276" s="42"/>
      <c r="AR276" s="249">
        <f t="shared" si="230"/>
        <v>0</v>
      </c>
      <c r="AS276" s="42"/>
      <c r="AT276" s="42"/>
      <c r="AU276" s="249">
        <f t="shared" si="231"/>
        <v>0</v>
      </c>
      <c r="AV276" s="253">
        <f t="shared" si="232"/>
        <v>0</v>
      </c>
      <c r="AW276" s="253">
        <f t="shared" si="233"/>
        <v>0</v>
      </c>
      <c r="AX276" s="253">
        <f t="shared" si="234"/>
        <v>0</v>
      </c>
    </row>
    <row r="277" spans="1:50" s="80" customFormat="1" ht="21.75">
      <c r="A277" s="42">
        <v>258</v>
      </c>
      <c r="B277" s="228" t="s">
        <v>480</v>
      </c>
      <c r="C277" s="42"/>
      <c r="D277" s="42"/>
      <c r="E277" s="249">
        <f t="shared" si="220"/>
        <v>0</v>
      </c>
      <c r="F277" s="42"/>
      <c r="G277" s="42"/>
      <c r="H277" s="249">
        <f t="shared" si="221"/>
        <v>0</v>
      </c>
      <c r="I277" s="42"/>
      <c r="J277" s="42"/>
      <c r="K277" s="249">
        <f t="shared" si="222"/>
        <v>0</v>
      </c>
      <c r="L277" s="42"/>
      <c r="M277" s="42"/>
      <c r="N277" s="249">
        <f t="shared" si="223"/>
        <v>0</v>
      </c>
      <c r="O277" s="42"/>
      <c r="P277" s="42"/>
      <c r="Q277" s="249">
        <f t="shared" si="224"/>
        <v>0</v>
      </c>
      <c r="R277" s="42"/>
      <c r="S277" s="42"/>
      <c r="T277" s="249">
        <f t="shared" si="225"/>
        <v>0</v>
      </c>
      <c r="U277" s="42"/>
      <c r="V277" s="42"/>
      <c r="W277" s="249">
        <f t="shared" si="226"/>
        <v>0</v>
      </c>
      <c r="X277" s="42"/>
      <c r="Y277" s="42"/>
      <c r="Z277" s="249">
        <f t="shared" si="227"/>
        <v>0</v>
      </c>
      <c r="AA277" s="42"/>
      <c r="AB277" s="42"/>
      <c r="AC277" s="249">
        <f t="shared" si="228"/>
        <v>0</v>
      </c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249">
        <f t="shared" si="229"/>
        <v>0</v>
      </c>
      <c r="AP277" s="42"/>
      <c r="AQ277" s="42"/>
      <c r="AR277" s="249">
        <f t="shared" si="230"/>
        <v>0</v>
      </c>
      <c r="AS277" s="42"/>
      <c r="AT277" s="42"/>
      <c r="AU277" s="249">
        <f t="shared" si="231"/>
        <v>0</v>
      </c>
      <c r="AV277" s="253">
        <f t="shared" si="232"/>
        <v>0</v>
      </c>
      <c r="AW277" s="253">
        <f t="shared" si="233"/>
        <v>0</v>
      </c>
      <c r="AX277" s="253">
        <f t="shared" si="234"/>
        <v>0</v>
      </c>
    </row>
    <row r="278" spans="1:50" s="80" customFormat="1" ht="21.75">
      <c r="A278" s="42">
        <v>259</v>
      </c>
      <c r="B278" s="228" t="s">
        <v>481</v>
      </c>
      <c r="C278" s="42"/>
      <c r="D278" s="42"/>
      <c r="E278" s="249">
        <f t="shared" si="220"/>
        <v>0</v>
      </c>
      <c r="F278" s="42"/>
      <c r="G278" s="42"/>
      <c r="H278" s="249">
        <f t="shared" si="221"/>
        <v>0</v>
      </c>
      <c r="I278" s="42"/>
      <c r="J278" s="42"/>
      <c r="K278" s="249">
        <f t="shared" si="222"/>
        <v>0</v>
      </c>
      <c r="L278" s="42"/>
      <c r="M278" s="42"/>
      <c r="N278" s="249">
        <f t="shared" si="223"/>
        <v>0</v>
      </c>
      <c r="O278" s="42"/>
      <c r="P278" s="42"/>
      <c r="Q278" s="249">
        <f t="shared" si="224"/>
        <v>0</v>
      </c>
      <c r="R278" s="42"/>
      <c r="S278" s="42"/>
      <c r="T278" s="249">
        <f t="shared" si="225"/>
        <v>0</v>
      </c>
      <c r="U278" s="42"/>
      <c r="V278" s="42"/>
      <c r="W278" s="249">
        <f t="shared" si="226"/>
        <v>0</v>
      </c>
      <c r="X278" s="42"/>
      <c r="Y278" s="42"/>
      <c r="Z278" s="249">
        <f t="shared" si="227"/>
        <v>0</v>
      </c>
      <c r="AA278" s="42"/>
      <c r="AB278" s="42"/>
      <c r="AC278" s="249">
        <f t="shared" si="228"/>
        <v>0</v>
      </c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249">
        <f t="shared" si="229"/>
        <v>0</v>
      </c>
      <c r="AP278" s="42"/>
      <c r="AQ278" s="42"/>
      <c r="AR278" s="249">
        <f t="shared" si="230"/>
        <v>0</v>
      </c>
      <c r="AS278" s="42"/>
      <c r="AT278" s="42"/>
      <c r="AU278" s="249">
        <f t="shared" si="231"/>
        <v>0</v>
      </c>
      <c r="AV278" s="253">
        <f t="shared" si="232"/>
        <v>0</v>
      </c>
      <c r="AW278" s="253">
        <f t="shared" si="233"/>
        <v>0</v>
      </c>
      <c r="AX278" s="253">
        <f t="shared" si="234"/>
        <v>0</v>
      </c>
    </row>
    <row r="279" spans="1:50" s="80" customFormat="1" ht="21.75">
      <c r="A279" s="42">
        <v>260</v>
      </c>
      <c r="B279" s="228" t="s">
        <v>482</v>
      </c>
      <c r="C279" s="42"/>
      <c r="D279" s="42"/>
      <c r="E279" s="249">
        <f t="shared" si="220"/>
        <v>0</v>
      </c>
      <c r="F279" s="42"/>
      <c r="G279" s="42"/>
      <c r="H279" s="249">
        <f t="shared" si="221"/>
        <v>0</v>
      </c>
      <c r="I279" s="42"/>
      <c r="J279" s="42"/>
      <c r="K279" s="249">
        <f t="shared" si="222"/>
        <v>0</v>
      </c>
      <c r="L279" s="42"/>
      <c r="M279" s="42"/>
      <c r="N279" s="249">
        <f t="shared" si="223"/>
        <v>0</v>
      </c>
      <c r="O279" s="42"/>
      <c r="P279" s="42"/>
      <c r="Q279" s="249">
        <f t="shared" si="224"/>
        <v>0</v>
      </c>
      <c r="R279" s="42"/>
      <c r="S279" s="42"/>
      <c r="T279" s="249">
        <f t="shared" si="225"/>
        <v>0</v>
      </c>
      <c r="U279" s="42"/>
      <c r="V279" s="42"/>
      <c r="W279" s="249">
        <f t="shared" si="226"/>
        <v>0</v>
      </c>
      <c r="X279" s="42"/>
      <c r="Y279" s="42"/>
      <c r="Z279" s="249">
        <f t="shared" si="227"/>
        <v>0</v>
      </c>
      <c r="AA279" s="42"/>
      <c r="AB279" s="42"/>
      <c r="AC279" s="249">
        <f t="shared" si="228"/>
        <v>0</v>
      </c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249">
        <f t="shared" si="229"/>
        <v>0</v>
      </c>
      <c r="AP279" s="42"/>
      <c r="AQ279" s="42"/>
      <c r="AR279" s="249">
        <f t="shared" si="230"/>
        <v>0</v>
      </c>
      <c r="AS279" s="42"/>
      <c r="AT279" s="42"/>
      <c r="AU279" s="249">
        <f t="shared" si="231"/>
        <v>0</v>
      </c>
      <c r="AV279" s="253">
        <f t="shared" si="232"/>
        <v>0</v>
      </c>
      <c r="AW279" s="253">
        <f t="shared" si="233"/>
        <v>0</v>
      </c>
      <c r="AX279" s="253">
        <f t="shared" si="234"/>
        <v>0</v>
      </c>
    </row>
    <row r="280" spans="1:50" s="80" customFormat="1" ht="23.25">
      <c r="A280" s="250"/>
      <c r="B280" s="251" t="s">
        <v>49</v>
      </c>
      <c r="C280" s="249">
        <f>SUM(C274:C279)</f>
        <v>0</v>
      </c>
      <c r="D280" s="249">
        <f aca="true" t="shared" si="237" ref="D280:AX280">SUM(D274:D279)</f>
        <v>0</v>
      </c>
      <c r="E280" s="249">
        <f t="shared" si="237"/>
        <v>0</v>
      </c>
      <c r="F280" s="249">
        <f t="shared" si="237"/>
        <v>0</v>
      </c>
      <c r="G280" s="249">
        <f t="shared" si="237"/>
        <v>0</v>
      </c>
      <c r="H280" s="249">
        <f t="shared" si="237"/>
        <v>0</v>
      </c>
      <c r="I280" s="249">
        <f t="shared" si="237"/>
        <v>0</v>
      </c>
      <c r="J280" s="249">
        <f t="shared" si="237"/>
        <v>0</v>
      </c>
      <c r="K280" s="249">
        <f t="shared" si="237"/>
        <v>0</v>
      </c>
      <c r="L280" s="249">
        <f t="shared" si="237"/>
        <v>0</v>
      </c>
      <c r="M280" s="249">
        <f t="shared" si="237"/>
        <v>0</v>
      </c>
      <c r="N280" s="249">
        <f t="shared" si="237"/>
        <v>0</v>
      </c>
      <c r="O280" s="249">
        <f t="shared" si="237"/>
        <v>0</v>
      </c>
      <c r="P280" s="249">
        <f t="shared" si="237"/>
        <v>0</v>
      </c>
      <c r="Q280" s="249">
        <f t="shared" si="237"/>
        <v>0</v>
      </c>
      <c r="R280" s="249">
        <f t="shared" si="237"/>
        <v>0</v>
      </c>
      <c r="S280" s="249">
        <f t="shared" si="237"/>
        <v>0</v>
      </c>
      <c r="T280" s="249">
        <f t="shared" si="237"/>
        <v>0</v>
      </c>
      <c r="U280" s="249">
        <f t="shared" si="237"/>
        <v>0</v>
      </c>
      <c r="V280" s="249">
        <f t="shared" si="237"/>
        <v>0</v>
      </c>
      <c r="W280" s="249">
        <f t="shared" si="237"/>
        <v>0</v>
      </c>
      <c r="X280" s="249">
        <f t="shared" si="237"/>
        <v>0</v>
      </c>
      <c r="Y280" s="249">
        <f t="shared" si="237"/>
        <v>0</v>
      </c>
      <c r="Z280" s="249">
        <f t="shared" si="237"/>
        <v>0</v>
      </c>
      <c r="AA280" s="249">
        <f t="shared" si="237"/>
        <v>0</v>
      </c>
      <c r="AB280" s="249">
        <f t="shared" si="237"/>
        <v>0</v>
      </c>
      <c r="AC280" s="249">
        <f t="shared" si="237"/>
        <v>0</v>
      </c>
      <c r="AD280" s="249">
        <f t="shared" si="237"/>
        <v>0</v>
      </c>
      <c r="AE280" s="249">
        <f t="shared" si="237"/>
        <v>0</v>
      </c>
      <c r="AF280" s="249">
        <f t="shared" si="237"/>
        <v>0</v>
      </c>
      <c r="AG280" s="249">
        <f t="shared" si="237"/>
        <v>0</v>
      </c>
      <c r="AH280" s="249">
        <f t="shared" si="237"/>
        <v>0</v>
      </c>
      <c r="AI280" s="249">
        <f t="shared" si="237"/>
        <v>0</v>
      </c>
      <c r="AJ280" s="249">
        <f t="shared" si="237"/>
        <v>0</v>
      </c>
      <c r="AK280" s="249">
        <f t="shared" si="237"/>
        <v>0</v>
      </c>
      <c r="AL280" s="249">
        <f t="shared" si="237"/>
        <v>0</v>
      </c>
      <c r="AM280" s="249">
        <f t="shared" si="237"/>
        <v>0</v>
      </c>
      <c r="AN280" s="249">
        <f t="shared" si="237"/>
        <v>0</v>
      </c>
      <c r="AO280" s="249">
        <f t="shared" si="237"/>
        <v>0</v>
      </c>
      <c r="AP280" s="249">
        <f t="shared" si="237"/>
        <v>0</v>
      </c>
      <c r="AQ280" s="249">
        <f t="shared" si="237"/>
        <v>0</v>
      </c>
      <c r="AR280" s="249">
        <f t="shared" si="237"/>
        <v>0</v>
      </c>
      <c r="AS280" s="249">
        <f t="shared" si="237"/>
        <v>0</v>
      </c>
      <c r="AT280" s="249">
        <f t="shared" si="237"/>
        <v>0</v>
      </c>
      <c r="AU280" s="249">
        <f t="shared" si="237"/>
        <v>0</v>
      </c>
      <c r="AV280" s="253">
        <f t="shared" si="237"/>
        <v>0</v>
      </c>
      <c r="AW280" s="253">
        <f t="shared" si="237"/>
        <v>0</v>
      </c>
      <c r="AX280" s="253">
        <f t="shared" si="237"/>
        <v>0</v>
      </c>
    </row>
    <row r="282" spans="24:26" ht="12.75">
      <c r="X282" s="30"/>
      <c r="Y282" s="30"/>
      <c r="Z282" s="30"/>
    </row>
    <row r="283" spans="21:26" ht="12.75">
      <c r="U283" s="30"/>
      <c r="V283" s="30"/>
      <c r="W283" s="30"/>
      <c r="X283" s="30"/>
      <c r="Y283" s="30"/>
      <c r="Z283" s="30"/>
    </row>
    <row r="284" spans="24:26" ht="12.75">
      <c r="X284" s="30"/>
      <c r="Y284" s="30"/>
      <c r="Z284" s="30"/>
    </row>
    <row r="285" spans="24:47" ht="12.75">
      <c r="X285" s="30"/>
      <c r="Y285" s="30"/>
      <c r="Z285" s="30"/>
      <c r="AA285" s="30"/>
      <c r="AB285" s="30"/>
      <c r="AC285" s="30"/>
      <c r="AM285" s="30"/>
      <c r="AN285" s="30"/>
      <c r="AO285" s="30"/>
      <c r="AP285" s="30"/>
      <c r="AQ285" s="30"/>
      <c r="AR285" s="30"/>
      <c r="AS285" s="30"/>
      <c r="AT285" s="30"/>
      <c r="AU285" s="30"/>
    </row>
  </sheetData>
  <sheetProtection/>
  <mergeCells count="18">
    <mergeCell ref="C3:E3"/>
    <mergeCell ref="AV3:AX3"/>
    <mergeCell ref="AD3:AF3"/>
    <mergeCell ref="AG3:AI3"/>
    <mergeCell ref="AJ3:AL3"/>
    <mergeCell ref="AM3:AO3"/>
    <mergeCell ref="AP3:AR3"/>
    <mergeCell ref="AS3:AU3"/>
    <mergeCell ref="A1:AX1"/>
    <mergeCell ref="F3:H3"/>
    <mergeCell ref="I3:K3"/>
    <mergeCell ref="L3:N3"/>
    <mergeCell ref="O3:Q3"/>
    <mergeCell ref="R3:T3"/>
    <mergeCell ref="U3:W3"/>
    <mergeCell ref="X3:Z3"/>
    <mergeCell ref="AA3:AC3"/>
    <mergeCell ref="A2:AX2"/>
  </mergeCells>
  <printOptions horizontalCentered="1"/>
  <pageMargins left="0.43" right="0.53" top="0.54" bottom="0.6" header="0.32" footer="0.33"/>
  <pageSetup horizontalDpi="600" verticalDpi="600" orientation="landscape" paperSize="9" scale="90" r:id="rId1"/>
  <headerFooter alignWithMargins="0">
    <oddFooter>&amp;L&amp;Z&amp;F&amp;R16/12/2547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79"/>
  <sheetViews>
    <sheetView tabSelected="1" zoomScalePageLayoutView="0" workbookViewId="0" topLeftCell="A1">
      <pane xSplit="2" ySplit="3" topLeftCell="F6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92" sqref="G192"/>
    </sheetView>
  </sheetViews>
  <sheetFormatPr defaultColWidth="9.140625" defaultRowHeight="12.75"/>
  <cols>
    <col min="1" max="1" width="7.28125" style="0" customWidth="1"/>
    <col min="2" max="2" width="42.28125" style="0" bestFit="1" customWidth="1"/>
    <col min="8" max="8" width="10.140625" style="0" bestFit="1" customWidth="1"/>
    <col min="15" max="15" width="12.140625" style="0" bestFit="1" customWidth="1"/>
    <col min="16" max="16" width="19.421875" style="0" customWidth="1"/>
  </cols>
  <sheetData>
    <row r="1" spans="1:15" ht="23.25">
      <c r="A1" s="297" t="s">
        <v>488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5" ht="23.25">
      <c r="A2" s="298" t="s">
        <v>495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</row>
    <row r="3" spans="1:15" s="1" customFormat="1" ht="23.25" customHeight="1">
      <c r="A3" s="254" t="s">
        <v>0</v>
      </c>
      <c r="B3" s="254" t="s">
        <v>1</v>
      </c>
      <c r="C3" s="254" t="s">
        <v>183</v>
      </c>
      <c r="D3" s="254" t="s">
        <v>184</v>
      </c>
      <c r="E3" s="254" t="s">
        <v>185</v>
      </c>
      <c r="F3" s="254" t="s">
        <v>186</v>
      </c>
      <c r="G3" s="254" t="s">
        <v>187</v>
      </c>
      <c r="H3" s="254" t="s">
        <v>188</v>
      </c>
      <c r="I3" s="254" t="s">
        <v>189</v>
      </c>
      <c r="J3" s="254" t="s">
        <v>190</v>
      </c>
      <c r="K3" s="254" t="s">
        <v>191</v>
      </c>
      <c r="L3" s="254" t="s">
        <v>192</v>
      </c>
      <c r="M3" s="254" t="s">
        <v>193</v>
      </c>
      <c r="N3" s="254" t="s">
        <v>194</v>
      </c>
      <c r="O3" s="254" t="s">
        <v>486</v>
      </c>
    </row>
    <row r="4" spans="1:15" s="1" customFormat="1" ht="23.25" customHeight="1">
      <c r="A4" s="225">
        <v>1</v>
      </c>
      <c r="B4" s="226" t="s">
        <v>223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55">
        <f>SUM(C4:N4)</f>
        <v>0</v>
      </c>
    </row>
    <row r="5" spans="1:15" s="1" customFormat="1" ht="23.25" customHeight="1">
      <c r="A5" s="225">
        <v>2</v>
      </c>
      <c r="B5" s="226" t="s">
        <v>224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55">
        <f aca="true" t="shared" si="0" ref="O5:O71">SUM(C5:N5)</f>
        <v>0</v>
      </c>
    </row>
    <row r="6" spans="1:15" s="1" customFormat="1" ht="23.25" customHeight="1">
      <c r="A6" s="225">
        <v>3</v>
      </c>
      <c r="B6" s="226" t="s">
        <v>225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55">
        <f t="shared" si="0"/>
        <v>0</v>
      </c>
    </row>
    <row r="7" spans="1:15" s="1" customFormat="1" ht="23.25" customHeight="1">
      <c r="A7" s="225">
        <v>4</v>
      </c>
      <c r="B7" s="226" t="s">
        <v>226</v>
      </c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55">
        <f t="shared" si="0"/>
        <v>0</v>
      </c>
    </row>
    <row r="8" spans="1:15" s="1" customFormat="1" ht="23.25" customHeight="1">
      <c r="A8" s="225">
        <v>5</v>
      </c>
      <c r="B8" s="226" t="s">
        <v>227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55">
        <f t="shared" si="0"/>
        <v>0</v>
      </c>
    </row>
    <row r="9" spans="1:15" s="1" customFormat="1" ht="23.25" customHeight="1">
      <c r="A9" s="225">
        <v>6</v>
      </c>
      <c r="B9" s="226" t="s">
        <v>228</v>
      </c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55">
        <f t="shared" si="0"/>
        <v>0</v>
      </c>
    </row>
    <row r="10" spans="1:15" s="1" customFormat="1" ht="23.25" customHeight="1">
      <c r="A10" s="225">
        <v>7</v>
      </c>
      <c r="B10" s="226" t="s">
        <v>229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55">
        <f t="shared" si="0"/>
        <v>0</v>
      </c>
    </row>
    <row r="11" spans="1:15" s="1" customFormat="1" ht="23.25" customHeight="1">
      <c r="A11" s="225">
        <v>8</v>
      </c>
      <c r="B11" s="226" t="s">
        <v>230</v>
      </c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55">
        <f t="shared" si="0"/>
        <v>0</v>
      </c>
    </row>
    <row r="12" spans="1:15" s="1" customFormat="1" ht="23.25" customHeight="1">
      <c r="A12" s="225">
        <v>9</v>
      </c>
      <c r="B12" s="226" t="s">
        <v>231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55">
        <f t="shared" si="0"/>
        <v>0</v>
      </c>
    </row>
    <row r="13" spans="1:15" s="1" customFormat="1" ht="23.25" customHeight="1">
      <c r="A13" s="225">
        <v>10</v>
      </c>
      <c r="B13" s="226" t="s">
        <v>232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55">
        <f t="shared" si="0"/>
        <v>0</v>
      </c>
    </row>
    <row r="14" spans="1:15" s="1" customFormat="1" ht="23.25" customHeight="1">
      <c r="A14" s="225">
        <v>11</v>
      </c>
      <c r="B14" s="226" t="s">
        <v>233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55">
        <f t="shared" si="0"/>
        <v>0</v>
      </c>
    </row>
    <row r="15" spans="1:15" s="1" customFormat="1" ht="23.25" customHeight="1">
      <c r="A15" s="225">
        <v>12</v>
      </c>
      <c r="B15" s="226" t="s">
        <v>234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55">
        <f t="shared" si="0"/>
        <v>0</v>
      </c>
    </row>
    <row r="16" spans="1:15" s="1" customFormat="1" ht="23.25" customHeight="1">
      <c r="A16" s="225">
        <v>13</v>
      </c>
      <c r="B16" s="226" t="s">
        <v>235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55">
        <f t="shared" si="0"/>
        <v>0</v>
      </c>
    </row>
    <row r="17" spans="1:15" s="1" customFormat="1" ht="23.25" customHeight="1">
      <c r="A17" s="225">
        <v>14</v>
      </c>
      <c r="B17" s="226" t="s">
        <v>236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55">
        <f t="shared" si="0"/>
        <v>0</v>
      </c>
    </row>
    <row r="18" spans="1:15" s="1" customFormat="1" ht="23.25" customHeight="1">
      <c r="A18" s="225">
        <v>15</v>
      </c>
      <c r="B18" s="226" t="s">
        <v>237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55">
        <f t="shared" si="0"/>
        <v>0</v>
      </c>
    </row>
    <row r="19" spans="1:15" s="1" customFormat="1" ht="23.25" customHeight="1">
      <c r="A19" s="225">
        <v>16</v>
      </c>
      <c r="B19" s="226" t="s">
        <v>238</v>
      </c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55">
        <f t="shared" si="0"/>
        <v>0</v>
      </c>
    </row>
    <row r="20" spans="1:15" s="1" customFormat="1" ht="23.25" customHeight="1">
      <c r="A20" s="225">
        <v>17</v>
      </c>
      <c r="B20" s="226" t="s">
        <v>239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55">
        <f t="shared" si="0"/>
        <v>0</v>
      </c>
    </row>
    <row r="21" spans="1:15" s="1" customFormat="1" ht="23.25" customHeight="1">
      <c r="A21" s="225">
        <v>18</v>
      </c>
      <c r="B21" s="226" t="s">
        <v>240</v>
      </c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55">
        <f t="shared" si="0"/>
        <v>0</v>
      </c>
    </row>
    <row r="22" spans="1:15" s="1" customFormat="1" ht="23.25" customHeight="1">
      <c r="A22" s="225">
        <v>19</v>
      </c>
      <c r="B22" s="226" t="s">
        <v>241</v>
      </c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55">
        <f t="shared" si="0"/>
        <v>0</v>
      </c>
    </row>
    <row r="23" spans="1:15" s="1" customFormat="1" ht="23.25" customHeight="1">
      <c r="A23" s="225">
        <v>20</v>
      </c>
      <c r="B23" s="226" t="s">
        <v>242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55">
        <f t="shared" si="0"/>
        <v>0</v>
      </c>
    </row>
    <row r="24" spans="1:15" s="1" customFormat="1" ht="23.25" customHeight="1">
      <c r="A24" s="225">
        <v>21</v>
      </c>
      <c r="B24" s="226" t="s">
        <v>243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55">
        <f t="shared" si="0"/>
        <v>0</v>
      </c>
    </row>
    <row r="25" spans="1:15" s="1" customFormat="1" ht="23.25" customHeight="1">
      <c r="A25" s="225">
        <v>22</v>
      </c>
      <c r="B25" s="226" t="s">
        <v>244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55">
        <f t="shared" si="0"/>
        <v>0</v>
      </c>
    </row>
    <row r="26" spans="1:15" s="1" customFormat="1" ht="23.25" customHeight="1">
      <c r="A26" s="225">
        <v>23</v>
      </c>
      <c r="B26" s="226" t="s">
        <v>245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55">
        <f t="shared" si="0"/>
        <v>0</v>
      </c>
    </row>
    <row r="27" spans="1:15" s="1" customFormat="1" ht="23.25" customHeight="1">
      <c r="A27" s="225">
        <v>24</v>
      </c>
      <c r="B27" s="226" t="s">
        <v>246</v>
      </c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55">
        <f t="shared" si="0"/>
        <v>0</v>
      </c>
    </row>
    <row r="28" spans="1:15" s="1" customFormat="1" ht="23.25" customHeight="1">
      <c r="A28" s="225">
        <v>25</v>
      </c>
      <c r="B28" s="226" t="s">
        <v>247</v>
      </c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55">
        <f t="shared" si="0"/>
        <v>0</v>
      </c>
    </row>
    <row r="29" spans="1:15" s="1" customFormat="1" ht="23.25" customHeight="1">
      <c r="A29" s="225">
        <v>26</v>
      </c>
      <c r="B29" s="226" t="s">
        <v>248</v>
      </c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55">
        <f t="shared" si="0"/>
        <v>0</v>
      </c>
    </row>
    <row r="30" spans="1:15" s="1" customFormat="1" ht="23.25" customHeight="1">
      <c r="A30" s="225">
        <v>27</v>
      </c>
      <c r="B30" s="226" t="s">
        <v>249</v>
      </c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55">
        <f t="shared" si="0"/>
        <v>0</v>
      </c>
    </row>
    <row r="31" spans="1:15" s="1" customFormat="1" ht="23.25" customHeight="1">
      <c r="A31" s="225">
        <v>28</v>
      </c>
      <c r="B31" s="226" t="s">
        <v>250</v>
      </c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55">
        <f t="shared" si="0"/>
        <v>0</v>
      </c>
    </row>
    <row r="32" spans="1:15" s="1" customFormat="1" ht="23.25" customHeight="1">
      <c r="A32" s="225">
        <v>29</v>
      </c>
      <c r="B32" s="226" t="s">
        <v>251</v>
      </c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55">
        <f t="shared" si="0"/>
        <v>0</v>
      </c>
    </row>
    <row r="33" spans="1:15" s="1" customFormat="1" ht="23.25" customHeight="1">
      <c r="A33" s="225">
        <v>30</v>
      </c>
      <c r="B33" s="226" t="s">
        <v>252</v>
      </c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55">
        <f t="shared" si="0"/>
        <v>0</v>
      </c>
    </row>
    <row r="34" spans="1:15" s="1" customFormat="1" ht="23.25" customHeight="1">
      <c r="A34" s="225">
        <v>31</v>
      </c>
      <c r="B34" s="226" t="s">
        <v>253</v>
      </c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55">
        <f t="shared" si="0"/>
        <v>0</v>
      </c>
    </row>
    <row r="35" spans="1:15" s="1" customFormat="1" ht="23.25" customHeight="1">
      <c r="A35" s="225">
        <v>32</v>
      </c>
      <c r="B35" s="226" t="s">
        <v>254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55">
        <f t="shared" si="0"/>
        <v>0</v>
      </c>
    </row>
    <row r="36" spans="1:15" s="1" customFormat="1" ht="23.25" customHeight="1">
      <c r="A36" s="225">
        <v>33</v>
      </c>
      <c r="B36" s="226" t="s">
        <v>255</v>
      </c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55">
        <f t="shared" si="0"/>
        <v>0</v>
      </c>
    </row>
    <row r="37" spans="1:15" s="1" customFormat="1" ht="23.25" customHeight="1">
      <c r="A37" s="225">
        <v>34</v>
      </c>
      <c r="B37" s="226" t="s">
        <v>256</v>
      </c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55">
        <f t="shared" si="0"/>
        <v>0</v>
      </c>
    </row>
    <row r="38" spans="1:15" s="1" customFormat="1" ht="23.25" customHeight="1">
      <c r="A38" s="225">
        <v>35</v>
      </c>
      <c r="B38" s="226" t="s">
        <v>257</v>
      </c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55">
        <f t="shared" si="0"/>
        <v>0</v>
      </c>
    </row>
    <row r="39" spans="1:15" s="1" customFormat="1" ht="23.25" customHeight="1">
      <c r="A39" s="225">
        <v>36</v>
      </c>
      <c r="B39" s="226" t="s">
        <v>258</v>
      </c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55">
        <f t="shared" si="0"/>
        <v>0</v>
      </c>
    </row>
    <row r="40" spans="1:15" s="1" customFormat="1" ht="23.25" customHeight="1">
      <c r="A40" s="255"/>
      <c r="B40" s="257"/>
      <c r="C40" s="255">
        <f>SUM(C4:C39)</f>
        <v>0</v>
      </c>
      <c r="D40" s="255">
        <f aca="true" t="shared" si="1" ref="D40:O40">SUM(D4:D39)</f>
        <v>0</v>
      </c>
      <c r="E40" s="255">
        <f t="shared" si="1"/>
        <v>0</v>
      </c>
      <c r="F40" s="255">
        <f t="shared" si="1"/>
        <v>0</v>
      </c>
      <c r="G40" s="255">
        <f t="shared" si="1"/>
        <v>0</v>
      </c>
      <c r="H40" s="255">
        <f t="shared" si="1"/>
        <v>0</v>
      </c>
      <c r="I40" s="255">
        <f t="shared" si="1"/>
        <v>0</v>
      </c>
      <c r="J40" s="255">
        <f t="shared" si="1"/>
        <v>0</v>
      </c>
      <c r="K40" s="255">
        <f t="shared" si="1"/>
        <v>0</v>
      </c>
      <c r="L40" s="255">
        <f t="shared" si="1"/>
        <v>0</v>
      </c>
      <c r="M40" s="255">
        <f t="shared" si="1"/>
        <v>0</v>
      </c>
      <c r="N40" s="255">
        <f t="shared" si="1"/>
        <v>0</v>
      </c>
      <c r="O40" s="255">
        <f t="shared" si="1"/>
        <v>0</v>
      </c>
    </row>
    <row r="41" spans="1:15" s="1" customFormat="1" ht="23.25" customHeight="1">
      <c r="A41" s="225">
        <v>37</v>
      </c>
      <c r="B41" s="226" t="s">
        <v>259</v>
      </c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55">
        <f t="shared" si="0"/>
        <v>0</v>
      </c>
    </row>
    <row r="42" spans="1:15" s="1" customFormat="1" ht="23.25" customHeight="1">
      <c r="A42" s="225">
        <v>38</v>
      </c>
      <c r="B42" s="226" t="s">
        <v>260</v>
      </c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55">
        <f t="shared" si="0"/>
        <v>0</v>
      </c>
    </row>
    <row r="43" spans="1:15" s="1" customFormat="1" ht="23.25" customHeight="1">
      <c r="A43" s="225">
        <v>39</v>
      </c>
      <c r="B43" s="226" t="s">
        <v>261</v>
      </c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55">
        <f t="shared" si="0"/>
        <v>0</v>
      </c>
    </row>
    <row r="44" spans="1:15" s="1" customFormat="1" ht="23.25" customHeight="1">
      <c r="A44" s="225">
        <v>40</v>
      </c>
      <c r="B44" s="226" t="s">
        <v>262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55">
        <f t="shared" si="0"/>
        <v>0</v>
      </c>
    </row>
    <row r="45" spans="1:15" s="1" customFormat="1" ht="23.25" customHeight="1">
      <c r="A45" s="225">
        <v>41</v>
      </c>
      <c r="B45" s="226" t="s">
        <v>263</v>
      </c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55">
        <f t="shared" si="0"/>
        <v>0</v>
      </c>
    </row>
    <row r="46" spans="1:15" s="1" customFormat="1" ht="23.25" customHeight="1">
      <c r="A46" s="225">
        <v>42</v>
      </c>
      <c r="B46" s="226" t="s">
        <v>264</v>
      </c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55">
        <f t="shared" si="0"/>
        <v>0</v>
      </c>
    </row>
    <row r="47" spans="1:15" s="1" customFormat="1" ht="23.25" customHeight="1">
      <c r="A47" s="225">
        <v>43</v>
      </c>
      <c r="B47" s="226" t="s">
        <v>265</v>
      </c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55">
        <f t="shared" si="0"/>
        <v>0</v>
      </c>
    </row>
    <row r="48" spans="1:15" s="1" customFormat="1" ht="23.25" customHeight="1">
      <c r="A48" s="225">
        <v>44</v>
      </c>
      <c r="B48" s="226" t="s">
        <v>266</v>
      </c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55">
        <f t="shared" si="0"/>
        <v>0</v>
      </c>
    </row>
    <row r="49" spans="1:15" s="1" customFormat="1" ht="23.25" customHeight="1">
      <c r="A49" s="225">
        <v>45</v>
      </c>
      <c r="B49" s="226" t="s">
        <v>267</v>
      </c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55">
        <f t="shared" si="0"/>
        <v>0</v>
      </c>
    </row>
    <row r="50" spans="1:15" s="1" customFormat="1" ht="23.25" customHeight="1">
      <c r="A50" s="225">
        <v>46</v>
      </c>
      <c r="B50" s="226" t="s">
        <v>268</v>
      </c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55">
        <f t="shared" si="0"/>
        <v>0</v>
      </c>
    </row>
    <row r="51" spans="1:15" s="1" customFormat="1" ht="23.25" customHeight="1">
      <c r="A51" s="225">
        <v>47</v>
      </c>
      <c r="B51" s="226" t="s">
        <v>269</v>
      </c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55">
        <f t="shared" si="0"/>
        <v>0</v>
      </c>
    </row>
    <row r="52" spans="1:15" s="1" customFormat="1" ht="23.25" customHeight="1">
      <c r="A52" s="225">
        <v>48</v>
      </c>
      <c r="B52" s="226" t="s">
        <v>270</v>
      </c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55">
        <f t="shared" si="0"/>
        <v>0</v>
      </c>
    </row>
    <row r="53" spans="1:15" s="1" customFormat="1" ht="23.25" customHeight="1">
      <c r="A53" s="225">
        <v>49</v>
      </c>
      <c r="B53" s="226" t="s">
        <v>271</v>
      </c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55">
        <f t="shared" si="0"/>
        <v>0</v>
      </c>
    </row>
    <row r="54" spans="1:15" s="1" customFormat="1" ht="23.25" customHeight="1">
      <c r="A54" s="225">
        <v>50</v>
      </c>
      <c r="B54" s="226" t="s">
        <v>272</v>
      </c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55">
        <f t="shared" si="0"/>
        <v>0</v>
      </c>
    </row>
    <row r="55" spans="1:15" s="1" customFormat="1" ht="23.25" customHeight="1">
      <c r="A55" s="255"/>
      <c r="B55" s="257"/>
      <c r="C55" s="255">
        <f>SUM(C41:C54)</f>
        <v>0</v>
      </c>
      <c r="D55" s="255">
        <f aca="true" t="shared" si="2" ref="D55:O55">SUM(D41:D54)</f>
        <v>0</v>
      </c>
      <c r="E55" s="255">
        <f t="shared" si="2"/>
        <v>0</v>
      </c>
      <c r="F55" s="255">
        <f t="shared" si="2"/>
        <v>0</v>
      </c>
      <c r="G55" s="255">
        <f t="shared" si="2"/>
        <v>0</v>
      </c>
      <c r="H55" s="255">
        <f t="shared" si="2"/>
        <v>0</v>
      </c>
      <c r="I55" s="255">
        <f t="shared" si="2"/>
        <v>0</v>
      </c>
      <c r="J55" s="255">
        <f t="shared" si="2"/>
        <v>0</v>
      </c>
      <c r="K55" s="255">
        <f t="shared" si="2"/>
        <v>0</v>
      </c>
      <c r="L55" s="255">
        <f t="shared" si="2"/>
        <v>0</v>
      </c>
      <c r="M55" s="255">
        <f t="shared" si="2"/>
        <v>0</v>
      </c>
      <c r="N55" s="255">
        <f t="shared" si="2"/>
        <v>0</v>
      </c>
      <c r="O55" s="255">
        <f t="shared" si="2"/>
        <v>0</v>
      </c>
    </row>
    <row r="56" spans="1:15" s="1" customFormat="1" ht="23.25" customHeight="1">
      <c r="A56" s="225">
        <v>51</v>
      </c>
      <c r="B56" s="226" t="s">
        <v>273</v>
      </c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55">
        <f t="shared" si="0"/>
        <v>0</v>
      </c>
    </row>
    <row r="57" spans="1:15" s="1" customFormat="1" ht="23.25" customHeight="1">
      <c r="A57" s="225">
        <v>52</v>
      </c>
      <c r="B57" s="226" t="s">
        <v>274</v>
      </c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55">
        <f t="shared" si="0"/>
        <v>0</v>
      </c>
    </row>
    <row r="58" spans="1:15" s="1" customFormat="1" ht="23.25" customHeight="1">
      <c r="A58" s="225">
        <v>53</v>
      </c>
      <c r="B58" s="226" t="s">
        <v>275</v>
      </c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55">
        <f t="shared" si="0"/>
        <v>0</v>
      </c>
    </row>
    <row r="59" spans="1:15" s="1" customFormat="1" ht="23.25" customHeight="1">
      <c r="A59" s="225">
        <v>54</v>
      </c>
      <c r="B59" s="226" t="s">
        <v>276</v>
      </c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55">
        <f t="shared" si="0"/>
        <v>0</v>
      </c>
    </row>
    <row r="60" spans="1:15" s="1" customFormat="1" ht="23.25" customHeight="1">
      <c r="A60" s="225">
        <v>55</v>
      </c>
      <c r="B60" s="226" t="s">
        <v>277</v>
      </c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55">
        <f t="shared" si="0"/>
        <v>0</v>
      </c>
    </row>
    <row r="61" spans="1:15" s="1" customFormat="1" ht="23.25" customHeight="1">
      <c r="A61" s="225">
        <v>56</v>
      </c>
      <c r="B61" s="226" t="s">
        <v>278</v>
      </c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55">
        <f t="shared" si="0"/>
        <v>0</v>
      </c>
    </row>
    <row r="62" spans="1:15" s="1" customFormat="1" ht="23.25" customHeight="1">
      <c r="A62" s="225">
        <v>57</v>
      </c>
      <c r="B62" s="226" t="s">
        <v>279</v>
      </c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55">
        <f t="shared" si="0"/>
        <v>0</v>
      </c>
    </row>
    <row r="63" spans="1:15" s="1" customFormat="1" ht="23.25" customHeight="1">
      <c r="A63" s="225">
        <v>58</v>
      </c>
      <c r="B63" s="226" t="s">
        <v>280</v>
      </c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55">
        <f t="shared" si="0"/>
        <v>0</v>
      </c>
    </row>
    <row r="64" spans="1:15" s="1" customFormat="1" ht="23.25" customHeight="1">
      <c r="A64" s="225">
        <v>59</v>
      </c>
      <c r="B64" s="226" t="s">
        <v>281</v>
      </c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55">
        <f t="shared" si="0"/>
        <v>0</v>
      </c>
    </row>
    <row r="65" spans="1:15" s="1" customFormat="1" ht="23.25" customHeight="1">
      <c r="A65" s="225">
        <v>60</v>
      </c>
      <c r="B65" s="226" t="s">
        <v>282</v>
      </c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55">
        <f t="shared" si="0"/>
        <v>0</v>
      </c>
    </row>
    <row r="66" spans="1:15" s="1" customFormat="1" ht="23.25" customHeight="1">
      <c r="A66" s="225">
        <v>61</v>
      </c>
      <c r="B66" s="226" t="s">
        <v>283</v>
      </c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55">
        <f t="shared" si="0"/>
        <v>0</v>
      </c>
    </row>
    <row r="67" spans="1:15" s="1" customFormat="1" ht="23.25" customHeight="1">
      <c r="A67" s="225">
        <v>62</v>
      </c>
      <c r="B67" s="275" t="s">
        <v>284</v>
      </c>
      <c r="C67" s="225">
        <v>0</v>
      </c>
      <c r="D67" s="225">
        <v>0</v>
      </c>
      <c r="E67" s="225">
        <v>0</v>
      </c>
      <c r="F67" s="225">
        <v>0</v>
      </c>
      <c r="G67" s="225">
        <v>0</v>
      </c>
      <c r="H67" s="225">
        <v>0</v>
      </c>
      <c r="I67" s="225">
        <v>0</v>
      </c>
      <c r="J67" s="225">
        <v>0</v>
      </c>
      <c r="K67" s="225">
        <v>0</v>
      </c>
      <c r="L67" s="225">
        <v>0</v>
      </c>
      <c r="M67" s="225">
        <v>0</v>
      </c>
      <c r="N67" s="225">
        <v>0</v>
      </c>
      <c r="O67" s="255">
        <f t="shared" si="0"/>
        <v>0</v>
      </c>
    </row>
    <row r="68" spans="1:15" s="1" customFormat="1" ht="23.25" customHeight="1">
      <c r="A68" s="225">
        <v>63</v>
      </c>
      <c r="B68" s="226" t="s">
        <v>285</v>
      </c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55">
        <f t="shared" si="0"/>
        <v>0</v>
      </c>
    </row>
    <row r="69" spans="1:15" s="1" customFormat="1" ht="23.25" customHeight="1">
      <c r="A69" s="225">
        <v>64</v>
      </c>
      <c r="B69" s="226" t="s">
        <v>286</v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55">
        <f t="shared" si="0"/>
        <v>0</v>
      </c>
    </row>
    <row r="70" spans="1:15" s="1" customFormat="1" ht="23.25" customHeight="1">
      <c r="A70" s="255"/>
      <c r="B70" s="257"/>
      <c r="C70" s="255">
        <f>SUM(C56:C69)</f>
        <v>0</v>
      </c>
      <c r="D70" s="255">
        <f aca="true" t="shared" si="3" ref="D70:O70">SUM(D56:D69)</f>
        <v>0</v>
      </c>
      <c r="E70" s="255">
        <f t="shared" si="3"/>
        <v>0</v>
      </c>
      <c r="F70" s="255">
        <f t="shared" si="3"/>
        <v>0</v>
      </c>
      <c r="G70" s="255">
        <f t="shared" si="3"/>
        <v>0</v>
      </c>
      <c r="H70" s="255">
        <f t="shared" si="3"/>
        <v>0</v>
      </c>
      <c r="I70" s="255">
        <f t="shared" si="3"/>
        <v>0</v>
      </c>
      <c r="J70" s="255">
        <f t="shared" si="3"/>
        <v>0</v>
      </c>
      <c r="K70" s="255">
        <f t="shared" si="3"/>
        <v>0</v>
      </c>
      <c r="L70" s="255">
        <f t="shared" si="3"/>
        <v>0</v>
      </c>
      <c r="M70" s="255">
        <f t="shared" si="3"/>
        <v>0</v>
      </c>
      <c r="N70" s="255">
        <f t="shared" si="3"/>
        <v>0</v>
      </c>
      <c r="O70" s="255">
        <f t="shared" si="3"/>
        <v>0</v>
      </c>
    </row>
    <row r="71" spans="1:15" s="1" customFormat="1" ht="23.25" customHeight="1">
      <c r="A71" s="225">
        <v>65</v>
      </c>
      <c r="B71" s="226" t="s">
        <v>287</v>
      </c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55">
        <f t="shared" si="0"/>
        <v>0</v>
      </c>
    </row>
    <row r="72" spans="1:15" s="1" customFormat="1" ht="23.25" customHeight="1">
      <c r="A72" s="225">
        <v>66</v>
      </c>
      <c r="B72" s="226" t="s">
        <v>288</v>
      </c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55">
        <f aca="true" t="shared" si="4" ref="O72:O137">SUM(C72:N72)</f>
        <v>0</v>
      </c>
    </row>
    <row r="73" spans="1:15" s="1" customFormat="1" ht="23.25" customHeight="1">
      <c r="A73" s="225">
        <v>67</v>
      </c>
      <c r="B73" s="226" t="s">
        <v>289</v>
      </c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55">
        <f t="shared" si="4"/>
        <v>0</v>
      </c>
    </row>
    <row r="74" spans="1:15" s="1" customFormat="1" ht="23.25" customHeight="1">
      <c r="A74" s="225">
        <v>68</v>
      </c>
      <c r="B74" s="226" t="s">
        <v>290</v>
      </c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55">
        <f t="shared" si="4"/>
        <v>0</v>
      </c>
    </row>
    <row r="75" spans="1:15" s="1" customFormat="1" ht="23.25" customHeight="1">
      <c r="A75" s="225">
        <v>69</v>
      </c>
      <c r="B75" s="226" t="s">
        <v>291</v>
      </c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55">
        <f t="shared" si="4"/>
        <v>0</v>
      </c>
    </row>
    <row r="76" spans="1:15" s="1" customFormat="1" ht="23.25" customHeight="1">
      <c r="A76" s="225">
        <v>70</v>
      </c>
      <c r="B76" s="226" t="s">
        <v>292</v>
      </c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55">
        <f t="shared" si="4"/>
        <v>0</v>
      </c>
    </row>
    <row r="77" spans="1:15" s="1" customFormat="1" ht="23.25" customHeight="1">
      <c r="A77" s="225">
        <v>71</v>
      </c>
      <c r="B77" s="226" t="s">
        <v>293</v>
      </c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55">
        <f t="shared" si="4"/>
        <v>0</v>
      </c>
    </row>
    <row r="78" spans="1:15" s="1" customFormat="1" ht="23.25" customHeight="1">
      <c r="A78" s="225">
        <v>72</v>
      </c>
      <c r="B78" s="226" t="s">
        <v>294</v>
      </c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55">
        <f t="shared" si="4"/>
        <v>0</v>
      </c>
    </row>
    <row r="79" spans="1:15" s="1" customFormat="1" ht="23.25" customHeight="1">
      <c r="A79" s="225">
        <v>73</v>
      </c>
      <c r="B79" s="226" t="s">
        <v>295</v>
      </c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55">
        <f t="shared" si="4"/>
        <v>0</v>
      </c>
    </row>
    <row r="80" spans="1:15" s="1" customFormat="1" ht="23.25" customHeight="1">
      <c r="A80" s="225">
        <v>74</v>
      </c>
      <c r="B80" s="226" t="s">
        <v>296</v>
      </c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55">
        <f t="shared" si="4"/>
        <v>0</v>
      </c>
    </row>
    <row r="81" spans="1:15" s="1" customFormat="1" ht="23.25" customHeight="1">
      <c r="A81" s="225">
        <v>75</v>
      </c>
      <c r="B81" s="226" t="s">
        <v>297</v>
      </c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55">
        <f t="shared" si="4"/>
        <v>0</v>
      </c>
    </row>
    <row r="82" spans="1:15" s="1" customFormat="1" ht="23.25" customHeight="1">
      <c r="A82" s="225">
        <v>76</v>
      </c>
      <c r="B82" s="226" t="s">
        <v>298</v>
      </c>
      <c r="C82" s="225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55">
        <f t="shared" si="4"/>
        <v>0</v>
      </c>
    </row>
    <row r="83" spans="1:15" s="1" customFormat="1" ht="23.25" customHeight="1">
      <c r="A83" s="225">
        <v>77</v>
      </c>
      <c r="B83" s="226" t="s">
        <v>299</v>
      </c>
      <c r="C83" s="225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55">
        <f t="shared" si="4"/>
        <v>0</v>
      </c>
    </row>
    <row r="84" spans="1:15" s="1" customFormat="1" ht="23.25" customHeight="1">
      <c r="A84" s="225">
        <v>78</v>
      </c>
      <c r="B84" s="226" t="s">
        <v>300</v>
      </c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55">
        <f t="shared" si="4"/>
        <v>0</v>
      </c>
    </row>
    <row r="85" spans="1:15" s="1" customFormat="1" ht="23.25" customHeight="1">
      <c r="A85" s="225">
        <v>79</v>
      </c>
      <c r="B85" s="226" t="s">
        <v>301</v>
      </c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55">
        <f t="shared" si="4"/>
        <v>0</v>
      </c>
    </row>
    <row r="86" spans="1:15" s="1" customFormat="1" ht="23.25" customHeight="1">
      <c r="A86" s="225">
        <v>80</v>
      </c>
      <c r="B86" s="226" t="s">
        <v>302</v>
      </c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55">
        <f t="shared" si="4"/>
        <v>0</v>
      </c>
    </row>
    <row r="87" spans="1:15" s="1" customFormat="1" ht="23.25" customHeight="1">
      <c r="A87" s="225">
        <v>81</v>
      </c>
      <c r="B87" s="226" t="s">
        <v>303</v>
      </c>
      <c r="C87" s="225"/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55">
        <f t="shared" si="4"/>
        <v>0</v>
      </c>
    </row>
    <row r="88" spans="1:15" s="1" customFormat="1" ht="23.25" customHeight="1">
      <c r="A88" s="225">
        <v>82</v>
      </c>
      <c r="B88" s="226" t="s">
        <v>304</v>
      </c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55">
        <f t="shared" si="4"/>
        <v>0</v>
      </c>
    </row>
    <row r="89" spans="1:15" s="1" customFormat="1" ht="23.25" customHeight="1">
      <c r="A89" s="225">
        <v>83</v>
      </c>
      <c r="B89" s="226" t="s">
        <v>305</v>
      </c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55">
        <f t="shared" si="4"/>
        <v>0</v>
      </c>
    </row>
    <row r="90" spans="1:15" s="1" customFormat="1" ht="23.25" customHeight="1">
      <c r="A90" s="225">
        <v>84</v>
      </c>
      <c r="B90" s="226" t="s">
        <v>306</v>
      </c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55">
        <f t="shared" si="4"/>
        <v>0</v>
      </c>
    </row>
    <row r="91" spans="1:15" s="1" customFormat="1" ht="23.25" customHeight="1">
      <c r="A91" s="225">
        <v>85</v>
      </c>
      <c r="B91" s="226" t="s">
        <v>307</v>
      </c>
      <c r="C91" s="225"/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55">
        <f t="shared" si="4"/>
        <v>0</v>
      </c>
    </row>
    <row r="92" spans="1:15" s="1" customFormat="1" ht="23.25" customHeight="1">
      <c r="A92" s="225">
        <v>86</v>
      </c>
      <c r="B92" s="226" t="s">
        <v>308</v>
      </c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55">
        <f t="shared" si="4"/>
        <v>0</v>
      </c>
    </row>
    <row r="93" spans="1:15" s="1" customFormat="1" ht="23.25" customHeight="1">
      <c r="A93" s="225">
        <v>87</v>
      </c>
      <c r="B93" s="226" t="s">
        <v>309</v>
      </c>
      <c r="C93" s="225"/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55">
        <f t="shared" si="4"/>
        <v>0</v>
      </c>
    </row>
    <row r="94" spans="1:15" s="1" customFormat="1" ht="23.25" customHeight="1">
      <c r="A94" s="225">
        <v>88</v>
      </c>
      <c r="B94" s="226" t="s">
        <v>310</v>
      </c>
      <c r="C94" s="225"/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55">
        <f t="shared" si="4"/>
        <v>0</v>
      </c>
    </row>
    <row r="95" spans="1:15" s="1" customFormat="1" ht="23.25" customHeight="1">
      <c r="A95" s="225">
        <v>89</v>
      </c>
      <c r="B95" s="226" t="s">
        <v>311</v>
      </c>
      <c r="C95" s="225"/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55">
        <f t="shared" si="4"/>
        <v>0</v>
      </c>
    </row>
    <row r="96" spans="1:15" s="1" customFormat="1" ht="23.25" customHeight="1">
      <c r="A96" s="255"/>
      <c r="B96" s="257"/>
      <c r="C96" s="255">
        <f>SUM(C71:C95)</f>
        <v>0</v>
      </c>
      <c r="D96" s="255">
        <f aca="true" t="shared" si="5" ref="D96:O96">SUM(D71:D95)</f>
        <v>0</v>
      </c>
      <c r="E96" s="255">
        <f t="shared" si="5"/>
        <v>0</v>
      </c>
      <c r="F96" s="255">
        <f t="shared" si="5"/>
        <v>0</v>
      </c>
      <c r="G96" s="255">
        <f t="shared" si="5"/>
        <v>0</v>
      </c>
      <c r="H96" s="255">
        <f t="shared" si="5"/>
        <v>0</v>
      </c>
      <c r="I96" s="255">
        <f t="shared" si="5"/>
        <v>0</v>
      </c>
      <c r="J96" s="255">
        <f t="shared" si="5"/>
        <v>0</v>
      </c>
      <c r="K96" s="255">
        <f t="shared" si="5"/>
        <v>0</v>
      </c>
      <c r="L96" s="255">
        <f t="shared" si="5"/>
        <v>0</v>
      </c>
      <c r="M96" s="255">
        <f t="shared" si="5"/>
        <v>0</v>
      </c>
      <c r="N96" s="255">
        <f t="shared" si="5"/>
        <v>0</v>
      </c>
      <c r="O96" s="255">
        <f t="shared" si="5"/>
        <v>0</v>
      </c>
    </row>
    <row r="97" spans="1:15" s="1" customFormat="1" ht="23.25" customHeight="1">
      <c r="A97" s="225">
        <v>90</v>
      </c>
      <c r="B97" s="226" t="s">
        <v>312</v>
      </c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55">
        <f t="shared" si="4"/>
        <v>0</v>
      </c>
    </row>
    <row r="98" spans="1:15" s="1" customFormat="1" ht="23.25" customHeight="1">
      <c r="A98" s="225">
        <v>91</v>
      </c>
      <c r="B98" s="226" t="s">
        <v>313</v>
      </c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55">
        <f t="shared" si="4"/>
        <v>0</v>
      </c>
    </row>
    <row r="99" spans="1:15" s="1" customFormat="1" ht="23.25" customHeight="1">
      <c r="A99" s="225">
        <v>92</v>
      </c>
      <c r="B99" s="226" t="s">
        <v>314</v>
      </c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55">
        <f t="shared" si="4"/>
        <v>0</v>
      </c>
    </row>
    <row r="100" spans="1:15" s="1" customFormat="1" ht="23.25" customHeight="1">
      <c r="A100" s="225">
        <v>93</v>
      </c>
      <c r="B100" s="226" t="s">
        <v>315</v>
      </c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55">
        <f t="shared" si="4"/>
        <v>0</v>
      </c>
    </row>
    <row r="101" spans="1:15" s="1" customFormat="1" ht="23.25" customHeight="1">
      <c r="A101" s="225">
        <v>94</v>
      </c>
      <c r="B101" s="226" t="s">
        <v>316</v>
      </c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55">
        <f t="shared" si="4"/>
        <v>0</v>
      </c>
    </row>
    <row r="102" spans="1:15" s="1" customFormat="1" ht="23.25" customHeight="1">
      <c r="A102" s="225">
        <v>95</v>
      </c>
      <c r="B102" s="226" t="s">
        <v>317</v>
      </c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55">
        <f t="shared" si="4"/>
        <v>0</v>
      </c>
    </row>
    <row r="103" spans="1:15" s="1" customFormat="1" ht="23.25" customHeight="1">
      <c r="A103" s="225">
        <v>96</v>
      </c>
      <c r="B103" s="226" t="s">
        <v>318</v>
      </c>
      <c r="C103" s="225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55">
        <f t="shared" si="4"/>
        <v>0</v>
      </c>
    </row>
    <row r="104" spans="1:15" s="1" customFormat="1" ht="23.25" customHeight="1">
      <c r="A104" s="225">
        <v>97</v>
      </c>
      <c r="B104" s="226" t="s">
        <v>319</v>
      </c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55">
        <f t="shared" si="4"/>
        <v>0</v>
      </c>
    </row>
    <row r="105" spans="1:15" s="1" customFormat="1" ht="23.25" customHeight="1">
      <c r="A105" s="225">
        <v>98</v>
      </c>
      <c r="B105" s="226" t="s">
        <v>320</v>
      </c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5"/>
      <c r="O105" s="255">
        <f t="shared" si="4"/>
        <v>0</v>
      </c>
    </row>
    <row r="106" spans="1:15" s="1" customFormat="1" ht="23.25" customHeight="1">
      <c r="A106" s="225">
        <v>99</v>
      </c>
      <c r="B106" s="226" t="s">
        <v>321</v>
      </c>
      <c r="C106" s="225"/>
      <c r="D106" s="225"/>
      <c r="E106" s="225"/>
      <c r="F106" s="225"/>
      <c r="G106" s="225"/>
      <c r="H106" s="225"/>
      <c r="I106" s="225"/>
      <c r="J106" s="225"/>
      <c r="K106" s="225"/>
      <c r="L106" s="225"/>
      <c r="M106" s="225"/>
      <c r="N106" s="225"/>
      <c r="O106" s="255">
        <f t="shared" si="4"/>
        <v>0</v>
      </c>
    </row>
    <row r="107" spans="1:15" s="1" customFormat="1" ht="23.25" customHeight="1">
      <c r="A107" s="225">
        <v>100</v>
      </c>
      <c r="B107" s="226" t="s">
        <v>322</v>
      </c>
      <c r="C107" s="225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55">
        <f t="shared" si="4"/>
        <v>0</v>
      </c>
    </row>
    <row r="108" spans="1:15" s="1" customFormat="1" ht="23.25" customHeight="1">
      <c r="A108" s="225">
        <v>101</v>
      </c>
      <c r="B108" s="226" t="s">
        <v>323</v>
      </c>
      <c r="C108" s="225"/>
      <c r="D108" s="225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55">
        <f t="shared" si="4"/>
        <v>0</v>
      </c>
    </row>
    <row r="109" spans="1:15" s="1" customFormat="1" ht="23.25" customHeight="1">
      <c r="A109" s="225">
        <v>102</v>
      </c>
      <c r="B109" s="226" t="s">
        <v>324</v>
      </c>
      <c r="C109" s="225"/>
      <c r="D109" s="225"/>
      <c r="E109" s="225"/>
      <c r="F109" s="225"/>
      <c r="G109" s="225"/>
      <c r="H109" s="225"/>
      <c r="I109" s="225"/>
      <c r="J109" s="225"/>
      <c r="K109" s="225"/>
      <c r="L109" s="225"/>
      <c r="M109" s="225"/>
      <c r="N109" s="225"/>
      <c r="O109" s="255">
        <f t="shared" si="4"/>
        <v>0</v>
      </c>
    </row>
    <row r="110" spans="1:15" s="1" customFormat="1" ht="23.25" customHeight="1">
      <c r="A110" s="225">
        <v>103</v>
      </c>
      <c r="B110" s="226" t="s">
        <v>325</v>
      </c>
      <c r="C110" s="225"/>
      <c r="D110" s="225"/>
      <c r="E110" s="225"/>
      <c r="F110" s="225"/>
      <c r="G110" s="225"/>
      <c r="H110" s="225"/>
      <c r="I110" s="225"/>
      <c r="J110" s="225"/>
      <c r="K110" s="225"/>
      <c r="L110" s="225"/>
      <c r="M110" s="225"/>
      <c r="N110" s="225"/>
      <c r="O110" s="255">
        <f t="shared" si="4"/>
        <v>0</v>
      </c>
    </row>
    <row r="111" spans="1:15" s="1" customFormat="1" ht="23.25" customHeight="1">
      <c r="A111" s="225">
        <v>104</v>
      </c>
      <c r="B111" s="226" t="s">
        <v>326</v>
      </c>
      <c r="C111" s="225"/>
      <c r="D111" s="225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55">
        <f t="shared" si="4"/>
        <v>0</v>
      </c>
    </row>
    <row r="112" spans="1:15" s="1" customFormat="1" ht="23.25" customHeight="1">
      <c r="A112" s="225">
        <v>105</v>
      </c>
      <c r="B112" s="226" t="s">
        <v>327</v>
      </c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225"/>
      <c r="O112" s="255">
        <f t="shared" si="4"/>
        <v>0</v>
      </c>
    </row>
    <row r="113" spans="1:15" s="1" customFormat="1" ht="23.25" customHeight="1">
      <c r="A113" s="225">
        <v>106</v>
      </c>
      <c r="B113" s="226" t="s">
        <v>328</v>
      </c>
      <c r="C113" s="225"/>
      <c r="D113" s="225"/>
      <c r="E113" s="225"/>
      <c r="F113" s="225"/>
      <c r="G113" s="225"/>
      <c r="H113" s="225"/>
      <c r="I113" s="225"/>
      <c r="J113" s="225"/>
      <c r="K113" s="225"/>
      <c r="L113" s="225"/>
      <c r="M113" s="225"/>
      <c r="N113" s="225"/>
      <c r="O113" s="255">
        <f t="shared" si="4"/>
        <v>0</v>
      </c>
    </row>
    <row r="114" spans="1:15" s="1" customFormat="1" ht="23.25" customHeight="1">
      <c r="A114" s="255"/>
      <c r="B114" s="257"/>
      <c r="C114" s="255">
        <f>SUM(C97:C113)</f>
        <v>0</v>
      </c>
      <c r="D114" s="255">
        <f aca="true" t="shared" si="6" ref="D114:O114">SUM(D97:D113)</f>
        <v>0</v>
      </c>
      <c r="E114" s="255">
        <f t="shared" si="6"/>
        <v>0</v>
      </c>
      <c r="F114" s="255">
        <f t="shared" si="6"/>
        <v>0</v>
      </c>
      <c r="G114" s="255">
        <f t="shared" si="6"/>
        <v>0</v>
      </c>
      <c r="H114" s="255">
        <f t="shared" si="6"/>
        <v>0</v>
      </c>
      <c r="I114" s="255">
        <f t="shared" si="6"/>
        <v>0</v>
      </c>
      <c r="J114" s="255">
        <f t="shared" si="6"/>
        <v>0</v>
      </c>
      <c r="K114" s="255">
        <f t="shared" si="6"/>
        <v>0</v>
      </c>
      <c r="L114" s="255">
        <f t="shared" si="6"/>
        <v>0</v>
      </c>
      <c r="M114" s="255">
        <f t="shared" si="6"/>
        <v>0</v>
      </c>
      <c r="N114" s="255">
        <f t="shared" si="6"/>
        <v>0</v>
      </c>
      <c r="O114" s="255">
        <f t="shared" si="6"/>
        <v>0</v>
      </c>
    </row>
    <row r="115" spans="1:15" s="1" customFormat="1" ht="23.25" customHeight="1">
      <c r="A115" s="225">
        <v>107</v>
      </c>
      <c r="B115" s="226" t="s">
        <v>329</v>
      </c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55">
        <f t="shared" si="4"/>
        <v>0</v>
      </c>
    </row>
    <row r="116" spans="1:15" s="1" customFormat="1" ht="23.25" customHeight="1">
      <c r="A116" s="225">
        <v>108</v>
      </c>
      <c r="B116" s="226" t="s">
        <v>330</v>
      </c>
      <c r="C116" s="225"/>
      <c r="D116" s="225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55">
        <f t="shared" si="4"/>
        <v>0</v>
      </c>
    </row>
    <row r="117" spans="1:15" s="1" customFormat="1" ht="23.25" customHeight="1">
      <c r="A117" s="225">
        <v>109</v>
      </c>
      <c r="B117" s="226" t="s">
        <v>331</v>
      </c>
      <c r="C117" s="225"/>
      <c r="D117" s="225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55">
        <f t="shared" si="4"/>
        <v>0</v>
      </c>
    </row>
    <row r="118" spans="1:15" s="1" customFormat="1" ht="23.25" customHeight="1">
      <c r="A118" s="225">
        <v>110</v>
      </c>
      <c r="B118" s="226" t="s">
        <v>332</v>
      </c>
      <c r="C118" s="225"/>
      <c r="D118" s="225"/>
      <c r="E118" s="225"/>
      <c r="F118" s="225"/>
      <c r="G118" s="225"/>
      <c r="H118" s="225"/>
      <c r="I118" s="225"/>
      <c r="J118" s="225"/>
      <c r="K118" s="225"/>
      <c r="L118" s="225"/>
      <c r="M118" s="225"/>
      <c r="N118" s="225"/>
      <c r="O118" s="255">
        <f t="shared" si="4"/>
        <v>0</v>
      </c>
    </row>
    <row r="119" spans="1:15" s="1" customFormat="1" ht="23.25" customHeight="1">
      <c r="A119" s="225">
        <v>111</v>
      </c>
      <c r="B119" s="226" t="s">
        <v>333</v>
      </c>
      <c r="C119" s="225"/>
      <c r="D119" s="225"/>
      <c r="E119" s="225"/>
      <c r="F119" s="225"/>
      <c r="G119" s="225"/>
      <c r="H119" s="225"/>
      <c r="I119" s="225"/>
      <c r="J119" s="225"/>
      <c r="K119" s="225"/>
      <c r="L119" s="225"/>
      <c r="M119" s="225"/>
      <c r="N119" s="225"/>
      <c r="O119" s="255">
        <f t="shared" si="4"/>
        <v>0</v>
      </c>
    </row>
    <row r="120" spans="1:15" s="1" customFormat="1" ht="23.25" customHeight="1">
      <c r="A120" s="225">
        <v>112</v>
      </c>
      <c r="B120" s="226" t="s">
        <v>334</v>
      </c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55">
        <f t="shared" si="4"/>
        <v>0</v>
      </c>
    </row>
    <row r="121" spans="1:15" s="1" customFormat="1" ht="23.25" customHeight="1">
      <c r="A121" s="225">
        <v>113</v>
      </c>
      <c r="B121" s="226" t="s">
        <v>335</v>
      </c>
      <c r="C121" s="225"/>
      <c r="D121" s="225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55">
        <f t="shared" si="4"/>
        <v>0</v>
      </c>
    </row>
    <row r="122" spans="1:15" s="1" customFormat="1" ht="23.25" customHeight="1">
      <c r="A122" s="225">
        <v>114</v>
      </c>
      <c r="B122" s="226" t="s">
        <v>336</v>
      </c>
      <c r="C122" s="225"/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55">
        <f t="shared" si="4"/>
        <v>0</v>
      </c>
    </row>
    <row r="123" spans="1:15" s="1" customFormat="1" ht="23.25" customHeight="1">
      <c r="A123" s="225">
        <v>115</v>
      </c>
      <c r="B123" s="226" t="s">
        <v>337</v>
      </c>
      <c r="C123" s="225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55">
        <f t="shared" si="4"/>
        <v>0</v>
      </c>
    </row>
    <row r="124" spans="1:15" s="1" customFormat="1" ht="23.25" customHeight="1">
      <c r="A124" s="225">
        <v>116</v>
      </c>
      <c r="B124" s="226" t="s">
        <v>338</v>
      </c>
      <c r="C124" s="225"/>
      <c r="D124" s="225"/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  <c r="O124" s="255">
        <f t="shared" si="4"/>
        <v>0</v>
      </c>
    </row>
    <row r="125" spans="1:15" s="1" customFormat="1" ht="23.25" customHeight="1">
      <c r="A125" s="225">
        <v>117</v>
      </c>
      <c r="B125" s="226" t="s">
        <v>339</v>
      </c>
      <c r="C125" s="225"/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  <c r="O125" s="255">
        <f t="shared" si="4"/>
        <v>0</v>
      </c>
    </row>
    <row r="126" spans="1:15" s="1" customFormat="1" ht="23.25" customHeight="1">
      <c r="A126" s="225">
        <v>118</v>
      </c>
      <c r="B126" s="226" t="s">
        <v>340</v>
      </c>
      <c r="C126" s="225"/>
      <c r="D126" s="225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55">
        <f t="shared" si="4"/>
        <v>0</v>
      </c>
    </row>
    <row r="127" spans="1:15" s="1" customFormat="1" ht="23.25" customHeight="1">
      <c r="A127" s="225">
        <v>119</v>
      </c>
      <c r="B127" s="226" t="s">
        <v>341</v>
      </c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55">
        <f t="shared" si="4"/>
        <v>0</v>
      </c>
    </row>
    <row r="128" spans="1:15" s="1" customFormat="1" ht="23.25" customHeight="1">
      <c r="A128" s="225">
        <v>120</v>
      </c>
      <c r="B128" s="226" t="s">
        <v>342</v>
      </c>
      <c r="C128" s="225"/>
      <c r="D128" s="225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55">
        <f t="shared" si="4"/>
        <v>0</v>
      </c>
    </row>
    <row r="129" spans="1:15" s="1" customFormat="1" ht="23.25" customHeight="1">
      <c r="A129" s="225">
        <v>121</v>
      </c>
      <c r="B129" s="226" t="s">
        <v>343</v>
      </c>
      <c r="C129" s="225"/>
      <c r="D129" s="225"/>
      <c r="E129" s="225"/>
      <c r="F129" s="225"/>
      <c r="G129" s="225"/>
      <c r="H129" s="225"/>
      <c r="I129" s="225"/>
      <c r="J129" s="225"/>
      <c r="K129" s="225"/>
      <c r="L129" s="225"/>
      <c r="M129" s="225"/>
      <c r="N129" s="225"/>
      <c r="O129" s="255">
        <f t="shared" si="4"/>
        <v>0</v>
      </c>
    </row>
    <row r="130" spans="1:15" s="1" customFormat="1" ht="23.25" customHeight="1">
      <c r="A130" s="225">
        <v>122</v>
      </c>
      <c r="B130" s="226" t="s">
        <v>344</v>
      </c>
      <c r="C130" s="225"/>
      <c r="D130" s="225"/>
      <c r="E130" s="225"/>
      <c r="F130" s="225"/>
      <c r="G130" s="225"/>
      <c r="H130" s="225"/>
      <c r="I130" s="225"/>
      <c r="J130" s="225"/>
      <c r="K130" s="225"/>
      <c r="L130" s="225"/>
      <c r="M130" s="225"/>
      <c r="N130" s="225"/>
      <c r="O130" s="255">
        <f t="shared" si="4"/>
        <v>0</v>
      </c>
    </row>
    <row r="131" spans="1:15" s="1" customFormat="1" ht="23.25" customHeight="1">
      <c r="A131" s="225">
        <v>123</v>
      </c>
      <c r="B131" s="226" t="s">
        <v>345</v>
      </c>
      <c r="C131" s="225"/>
      <c r="D131" s="225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55">
        <f t="shared" si="4"/>
        <v>0</v>
      </c>
    </row>
    <row r="132" spans="1:15" s="1" customFormat="1" ht="23.25" customHeight="1">
      <c r="A132" s="225">
        <v>124</v>
      </c>
      <c r="B132" s="226" t="s">
        <v>346</v>
      </c>
      <c r="C132" s="225"/>
      <c r="D132" s="225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55">
        <f t="shared" si="4"/>
        <v>0</v>
      </c>
    </row>
    <row r="133" spans="1:15" s="1" customFormat="1" ht="23.25" customHeight="1">
      <c r="A133" s="225">
        <v>125</v>
      </c>
      <c r="B133" s="226" t="s">
        <v>347</v>
      </c>
      <c r="C133" s="225"/>
      <c r="D133" s="225"/>
      <c r="E133" s="225"/>
      <c r="F133" s="225"/>
      <c r="G133" s="225"/>
      <c r="H133" s="225"/>
      <c r="I133" s="225"/>
      <c r="J133" s="225"/>
      <c r="K133" s="225"/>
      <c r="L133" s="225"/>
      <c r="M133" s="225"/>
      <c r="N133" s="225"/>
      <c r="O133" s="255">
        <f t="shared" si="4"/>
        <v>0</v>
      </c>
    </row>
    <row r="134" spans="1:15" s="1" customFormat="1" ht="23.25" customHeight="1">
      <c r="A134" s="225">
        <v>126</v>
      </c>
      <c r="B134" s="226" t="s">
        <v>348</v>
      </c>
      <c r="C134" s="225"/>
      <c r="D134" s="225"/>
      <c r="E134" s="225"/>
      <c r="F134" s="225"/>
      <c r="G134" s="225"/>
      <c r="H134" s="225"/>
      <c r="I134" s="225"/>
      <c r="J134" s="225"/>
      <c r="K134" s="225"/>
      <c r="L134" s="225"/>
      <c r="M134" s="225"/>
      <c r="N134" s="225"/>
      <c r="O134" s="255">
        <f t="shared" si="4"/>
        <v>0</v>
      </c>
    </row>
    <row r="135" spans="1:15" s="1" customFormat="1" ht="23.25" customHeight="1">
      <c r="A135" s="225">
        <v>127</v>
      </c>
      <c r="B135" s="226" t="s">
        <v>349</v>
      </c>
      <c r="C135" s="225"/>
      <c r="D135" s="225"/>
      <c r="E135" s="225"/>
      <c r="F135" s="225"/>
      <c r="G135" s="225"/>
      <c r="H135" s="225"/>
      <c r="I135" s="225"/>
      <c r="J135" s="225"/>
      <c r="K135" s="225"/>
      <c r="L135" s="225"/>
      <c r="M135" s="225"/>
      <c r="N135" s="225"/>
      <c r="O135" s="255">
        <f t="shared" si="4"/>
        <v>0</v>
      </c>
    </row>
    <row r="136" spans="1:15" s="1" customFormat="1" ht="23.25" customHeight="1">
      <c r="A136" s="225">
        <v>128</v>
      </c>
      <c r="B136" s="226" t="s">
        <v>350</v>
      </c>
      <c r="C136" s="225"/>
      <c r="D136" s="225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55">
        <f t="shared" si="4"/>
        <v>0</v>
      </c>
    </row>
    <row r="137" spans="1:15" s="1" customFormat="1" ht="23.25" customHeight="1">
      <c r="A137" s="225">
        <v>129</v>
      </c>
      <c r="B137" s="226" t="s">
        <v>351</v>
      </c>
      <c r="C137" s="225"/>
      <c r="D137" s="225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55">
        <f t="shared" si="4"/>
        <v>0</v>
      </c>
    </row>
    <row r="138" spans="1:15" s="1" customFormat="1" ht="23.25" customHeight="1">
      <c r="A138" s="225">
        <v>130</v>
      </c>
      <c r="B138" s="226" t="s">
        <v>352</v>
      </c>
      <c r="C138" s="225"/>
      <c r="D138" s="225"/>
      <c r="E138" s="225"/>
      <c r="F138" s="225"/>
      <c r="G138" s="225"/>
      <c r="H138" s="225"/>
      <c r="I138" s="225"/>
      <c r="J138" s="225"/>
      <c r="K138" s="225"/>
      <c r="L138" s="225"/>
      <c r="M138" s="225"/>
      <c r="N138" s="225"/>
      <c r="O138" s="255">
        <f aca="true" t="shared" si="7" ref="O138:O206">SUM(C138:N138)</f>
        <v>0</v>
      </c>
    </row>
    <row r="139" spans="1:15" s="1" customFormat="1" ht="23.25" customHeight="1">
      <c r="A139" s="255"/>
      <c r="B139" s="257"/>
      <c r="C139" s="255">
        <f>SUM(C115:C138)</f>
        <v>0</v>
      </c>
      <c r="D139" s="255">
        <f aca="true" t="shared" si="8" ref="D139:O139">SUM(D115:D138)</f>
        <v>0</v>
      </c>
      <c r="E139" s="255">
        <f t="shared" si="8"/>
        <v>0</v>
      </c>
      <c r="F139" s="255">
        <f t="shared" si="8"/>
        <v>0</v>
      </c>
      <c r="G139" s="255">
        <f t="shared" si="8"/>
        <v>0</v>
      </c>
      <c r="H139" s="255">
        <f t="shared" si="8"/>
        <v>0</v>
      </c>
      <c r="I139" s="255">
        <f t="shared" si="8"/>
        <v>0</v>
      </c>
      <c r="J139" s="255">
        <f t="shared" si="8"/>
        <v>0</v>
      </c>
      <c r="K139" s="255">
        <f t="shared" si="8"/>
        <v>0</v>
      </c>
      <c r="L139" s="255">
        <f t="shared" si="8"/>
        <v>0</v>
      </c>
      <c r="M139" s="255">
        <f t="shared" si="8"/>
        <v>0</v>
      </c>
      <c r="N139" s="255">
        <f t="shared" si="8"/>
        <v>0</v>
      </c>
      <c r="O139" s="255">
        <f t="shared" si="8"/>
        <v>0</v>
      </c>
    </row>
    <row r="140" spans="1:15" s="1" customFormat="1" ht="23.25" customHeight="1">
      <c r="A140" s="225">
        <v>131</v>
      </c>
      <c r="B140" s="226" t="s">
        <v>353</v>
      </c>
      <c r="C140" s="225"/>
      <c r="D140" s="225"/>
      <c r="E140" s="225"/>
      <c r="F140" s="225"/>
      <c r="G140" s="225"/>
      <c r="H140" s="225"/>
      <c r="I140" s="225"/>
      <c r="J140" s="225"/>
      <c r="K140" s="225"/>
      <c r="L140" s="225"/>
      <c r="M140" s="225"/>
      <c r="N140" s="225"/>
      <c r="O140" s="255">
        <f t="shared" si="7"/>
        <v>0</v>
      </c>
    </row>
    <row r="141" spans="1:15" s="1" customFormat="1" ht="23.25" customHeight="1">
      <c r="A141" s="225">
        <v>132</v>
      </c>
      <c r="B141" s="226" t="s">
        <v>354</v>
      </c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55">
        <f t="shared" si="7"/>
        <v>0</v>
      </c>
    </row>
    <row r="142" spans="1:15" s="1" customFormat="1" ht="23.25" customHeight="1">
      <c r="A142" s="225">
        <v>133</v>
      </c>
      <c r="B142" s="226" t="s">
        <v>355</v>
      </c>
      <c r="C142" s="225"/>
      <c r="D142" s="225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55">
        <f t="shared" si="7"/>
        <v>0</v>
      </c>
    </row>
    <row r="143" spans="1:15" s="1" customFormat="1" ht="23.25" customHeight="1">
      <c r="A143" s="225">
        <v>134</v>
      </c>
      <c r="B143" s="226" t="s">
        <v>356</v>
      </c>
      <c r="C143" s="225"/>
      <c r="D143" s="225"/>
      <c r="E143" s="225"/>
      <c r="F143" s="225"/>
      <c r="G143" s="225"/>
      <c r="H143" s="225"/>
      <c r="I143" s="225"/>
      <c r="J143" s="225"/>
      <c r="K143" s="225"/>
      <c r="L143" s="225"/>
      <c r="M143" s="225"/>
      <c r="N143" s="225"/>
      <c r="O143" s="255">
        <f t="shared" si="7"/>
        <v>0</v>
      </c>
    </row>
    <row r="144" spans="1:15" s="1" customFormat="1" ht="23.25" customHeight="1">
      <c r="A144" s="225">
        <v>135</v>
      </c>
      <c r="B144" s="226" t="s">
        <v>357</v>
      </c>
      <c r="C144" s="225"/>
      <c r="D144" s="225"/>
      <c r="E144" s="225"/>
      <c r="F144" s="225"/>
      <c r="G144" s="225"/>
      <c r="H144" s="225"/>
      <c r="I144" s="225"/>
      <c r="J144" s="225"/>
      <c r="K144" s="225"/>
      <c r="L144" s="225"/>
      <c r="M144" s="225"/>
      <c r="N144" s="225"/>
      <c r="O144" s="255">
        <f t="shared" si="7"/>
        <v>0</v>
      </c>
    </row>
    <row r="145" spans="1:15" s="1" customFormat="1" ht="23.25" customHeight="1">
      <c r="A145" s="225">
        <v>136</v>
      </c>
      <c r="B145" s="226" t="s">
        <v>358</v>
      </c>
      <c r="C145" s="225"/>
      <c r="D145" s="225"/>
      <c r="E145" s="225"/>
      <c r="F145" s="225"/>
      <c r="G145" s="225"/>
      <c r="H145" s="225"/>
      <c r="I145" s="225"/>
      <c r="J145" s="225"/>
      <c r="K145" s="225"/>
      <c r="L145" s="225"/>
      <c r="M145" s="225"/>
      <c r="N145" s="225"/>
      <c r="O145" s="255">
        <f t="shared" si="7"/>
        <v>0</v>
      </c>
    </row>
    <row r="146" spans="1:15" s="1" customFormat="1" ht="23.25" customHeight="1">
      <c r="A146" s="225">
        <v>137</v>
      </c>
      <c r="B146" s="226" t="s">
        <v>359</v>
      </c>
      <c r="C146" s="225"/>
      <c r="D146" s="225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55">
        <f t="shared" si="7"/>
        <v>0</v>
      </c>
    </row>
    <row r="147" spans="1:15" s="1" customFormat="1" ht="23.25" customHeight="1">
      <c r="A147" s="225">
        <v>138</v>
      </c>
      <c r="B147" s="226" t="s">
        <v>360</v>
      </c>
      <c r="C147" s="225"/>
      <c r="D147" s="225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55">
        <f t="shared" si="7"/>
        <v>0</v>
      </c>
    </row>
    <row r="148" spans="1:15" s="1" customFormat="1" ht="23.25" customHeight="1">
      <c r="A148" s="225">
        <v>139</v>
      </c>
      <c r="B148" s="226" t="s">
        <v>361</v>
      </c>
      <c r="C148" s="225"/>
      <c r="D148" s="225"/>
      <c r="E148" s="225"/>
      <c r="F148" s="225"/>
      <c r="G148" s="225"/>
      <c r="H148" s="225"/>
      <c r="I148" s="225"/>
      <c r="J148" s="225"/>
      <c r="K148" s="225"/>
      <c r="L148" s="225"/>
      <c r="M148" s="225"/>
      <c r="N148" s="225"/>
      <c r="O148" s="255">
        <f t="shared" si="7"/>
        <v>0</v>
      </c>
    </row>
    <row r="149" spans="1:15" s="1" customFormat="1" ht="23.25" customHeight="1">
      <c r="A149" s="225">
        <v>140</v>
      </c>
      <c r="B149" s="226" t="s">
        <v>362</v>
      </c>
      <c r="C149" s="225"/>
      <c r="D149" s="225"/>
      <c r="E149" s="225"/>
      <c r="F149" s="225"/>
      <c r="G149" s="225"/>
      <c r="H149" s="225"/>
      <c r="I149" s="225"/>
      <c r="J149" s="225"/>
      <c r="K149" s="225"/>
      <c r="L149" s="225"/>
      <c r="M149" s="225"/>
      <c r="N149" s="225"/>
      <c r="O149" s="255">
        <f t="shared" si="7"/>
        <v>0</v>
      </c>
    </row>
    <row r="150" spans="1:15" s="1" customFormat="1" ht="23.25" customHeight="1">
      <c r="A150" s="225">
        <v>141</v>
      </c>
      <c r="B150" s="226" t="s">
        <v>363</v>
      </c>
      <c r="C150" s="225"/>
      <c r="D150" s="225"/>
      <c r="E150" s="225"/>
      <c r="F150" s="225"/>
      <c r="G150" s="225"/>
      <c r="H150" s="225"/>
      <c r="I150" s="225"/>
      <c r="J150" s="225"/>
      <c r="K150" s="225"/>
      <c r="L150" s="225"/>
      <c r="M150" s="225"/>
      <c r="N150" s="225"/>
      <c r="O150" s="255">
        <f t="shared" si="7"/>
        <v>0</v>
      </c>
    </row>
    <row r="151" spans="1:15" s="1" customFormat="1" ht="23.25" customHeight="1">
      <c r="A151" s="225">
        <v>142</v>
      </c>
      <c r="B151" s="226" t="s">
        <v>364</v>
      </c>
      <c r="C151" s="225"/>
      <c r="D151" s="225"/>
      <c r="E151" s="225"/>
      <c r="F151" s="225"/>
      <c r="G151" s="225"/>
      <c r="H151" s="225"/>
      <c r="I151" s="225"/>
      <c r="J151" s="225"/>
      <c r="K151" s="225"/>
      <c r="L151" s="225"/>
      <c r="M151" s="225"/>
      <c r="N151" s="225"/>
      <c r="O151" s="255">
        <f t="shared" si="7"/>
        <v>0</v>
      </c>
    </row>
    <row r="152" spans="1:15" s="1" customFormat="1" ht="23.25" customHeight="1">
      <c r="A152" s="225">
        <v>143</v>
      </c>
      <c r="B152" s="226" t="s">
        <v>365</v>
      </c>
      <c r="C152" s="225"/>
      <c r="D152" s="225"/>
      <c r="E152" s="225"/>
      <c r="F152" s="225"/>
      <c r="G152" s="225"/>
      <c r="H152" s="225"/>
      <c r="I152" s="225"/>
      <c r="J152" s="225"/>
      <c r="K152" s="225"/>
      <c r="L152" s="225"/>
      <c r="M152" s="225"/>
      <c r="N152" s="225"/>
      <c r="O152" s="255">
        <f t="shared" si="7"/>
        <v>0</v>
      </c>
    </row>
    <row r="153" spans="1:15" s="1" customFormat="1" ht="23.25" customHeight="1">
      <c r="A153" s="225">
        <v>144</v>
      </c>
      <c r="B153" s="226" t="s">
        <v>366</v>
      </c>
      <c r="C153" s="225"/>
      <c r="D153" s="225"/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55">
        <f t="shared" si="7"/>
        <v>0</v>
      </c>
    </row>
    <row r="154" spans="1:15" s="1" customFormat="1" ht="23.25" customHeight="1">
      <c r="A154" s="225">
        <v>145</v>
      </c>
      <c r="B154" s="226" t="s">
        <v>367</v>
      </c>
      <c r="C154" s="225"/>
      <c r="D154" s="225"/>
      <c r="E154" s="225"/>
      <c r="F154" s="225"/>
      <c r="G154" s="225"/>
      <c r="H154" s="225"/>
      <c r="I154" s="225"/>
      <c r="J154" s="225"/>
      <c r="K154" s="225"/>
      <c r="L154" s="225"/>
      <c r="M154" s="225"/>
      <c r="N154" s="225"/>
      <c r="O154" s="255">
        <f t="shared" si="7"/>
        <v>0</v>
      </c>
    </row>
    <row r="155" spans="1:15" s="1" customFormat="1" ht="23.25" customHeight="1">
      <c r="A155" s="225">
        <v>146</v>
      </c>
      <c r="B155" s="226" t="s">
        <v>368</v>
      </c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225"/>
      <c r="O155" s="255">
        <f t="shared" si="7"/>
        <v>0</v>
      </c>
    </row>
    <row r="156" spans="1:15" s="1" customFormat="1" ht="23.25" customHeight="1">
      <c r="A156" s="225">
        <v>147</v>
      </c>
      <c r="B156" s="226" t="s">
        <v>369</v>
      </c>
      <c r="C156" s="225"/>
      <c r="D156" s="225"/>
      <c r="E156" s="225"/>
      <c r="F156" s="225"/>
      <c r="G156" s="225"/>
      <c r="H156" s="225"/>
      <c r="I156" s="225"/>
      <c r="J156" s="225"/>
      <c r="K156" s="225"/>
      <c r="L156" s="225"/>
      <c r="M156" s="225"/>
      <c r="N156" s="225"/>
      <c r="O156" s="255">
        <f t="shared" si="7"/>
        <v>0</v>
      </c>
    </row>
    <row r="157" spans="1:15" s="1" customFormat="1" ht="23.25" customHeight="1">
      <c r="A157" s="225">
        <v>148</v>
      </c>
      <c r="B157" s="226" t="s">
        <v>370</v>
      </c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55">
        <f t="shared" si="7"/>
        <v>0</v>
      </c>
    </row>
    <row r="158" spans="1:15" s="1" customFormat="1" ht="23.25" customHeight="1">
      <c r="A158" s="255"/>
      <c r="B158" s="257"/>
      <c r="C158" s="255">
        <f>SUM(C140:C157)</f>
        <v>0</v>
      </c>
      <c r="D158" s="255">
        <f aca="true" t="shared" si="9" ref="D158:O158">SUM(D140:D157)</f>
        <v>0</v>
      </c>
      <c r="E158" s="255">
        <f t="shared" si="9"/>
        <v>0</v>
      </c>
      <c r="F158" s="255">
        <f t="shared" si="9"/>
        <v>0</v>
      </c>
      <c r="G158" s="255">
        <f t="shared" si="9"/>
        <v>0</v>
      </c>
      <c r="H158" s="255">
        <f t="shared" si="9"/>
        <v>0</v>
      </c>
      <c r="I158" s="255">
        <f t="shared" si="9"/>
        <v>0</v>
      </c>
      <c r="J158" s="255">
        <f t="shared" si="9"/>
        <v>0</v>
      </c>
      <c r="K158" s="255">
        <f t="shared" si="9"/>
        <v>0</v>
      </c>
      <c r="L158" s="255">
        <f t="shared" si="9"/>
        <v>0</v>
      </c>
      <c r="M158" s="255">
        <f t="shared" si="9"/>
        <v>0</v>
      </c>
      <c r="N158" s="255">
        <f t="shared" si="9"/>
        <v>0</v>
      </c>
      <c r="O158" s="255">
        <f t="shared" si="9"/>
        <v>0</v>
      </c>
    </row>
    <row r="159" spans="1:15" s="1" customFormat="1" ht="23.25" customHeight="1">
      <c r="A159" s="225">
        <v>149</v>
      </c>
      <c r="B159" s="226" t="s">
        <v>371</v>
      </c>
      <c r="C159" s="225"/>
      <c r="D159" s="225"/>
      <c r="E159" s="225"/>
      <c r="F159" s="225"/>
      <c r="G159" s="225"/>
      <c r="H159" s="225"/>
      <c r="I159" s="225"/>
      <c r="J159" s="225"/>
      <c r="K159" s="225"/>
      <c r="L159" s="225"/>
      <c r="M159" s="225"/>
      <c r="N159" s="225"/>
      <c r="O159" s="255">
        <f t="shared" si="7"/>
        <v>0</v>
      </c>
    </row>
    <row r="160" spans="1:15" s="1" customFormat="1" ht="23.25" customHeight="1">
      <c r="A160" s="225">
        <v>150</v>
      </c>
      <c r="B160" s="226" t="s">
        <v>372</v>
      </c>
      <c r="C160" s="225"/>
      <c r="D160" s="225"/>
      <c r="E160" s="225"/>
      <c r="F160" s="225"/>
      <c r="G160" s="225"/>
      <c r="H160" s="225"/>
      <c r="I160" s="225"/>
      <c r="J160" s="225"/>
      <c r="K160" s="225"/>
      <c r="L160" s="225"/>
      <c r="M160" s="225"/>
      <c r="N160" s="225"/>
      <c r="O160" s="255">
        <f t="shared" si="7"/>
        <v>0</v>
      </c>
    </row>
    <row r="161" spans="1:15" s="1" customFormat="1" ht="23.25" customHeight="1">
      <c r="A161" s="225">
        <v>151</v>
      </c>
      <c r="B161" s="226" t="s">
        <v>373</v>
      </c>
      <c r="C161" s="225"/>
      <c r="D161" s="225"/>
      <c r="E161" s="225"/>
      <c r="F161" s="225"/>
      <c r="G161" s="225"/>
      <c r="H161" s="225"/>
      <c r="I161" s="225"/>
      <c r="J161" s="225"/>
      <c r="K161" s="225"/>
      <c r="L161" s="225"/>
      <c r="M161" s="225"/>
      <c r="N161" s="225"/>
      <c r="O161" s="255">
        <f t="shared" si="7"/>
        <v>0</v>
      </c>
    </row>
    <row r="162" spans="1:15" s="1" customFormat="1" ht="23.25" customHeight="1">
      <c r="A162" s="225">
        <v>152</v>
      </c>
      <c r="B162" s="226" t="s">
        <v>374</v>
      </c>
      <c r="C162" s="225"/>
      <c r="D162" s="225"/>
      <c r="E162" s="225"/>
      <c r="F162" s="225"/>
      <c r="G162" s="225"/>
      <c r="H162" s="225"/>
      <c r="I162" s="225"/>
      <c r="J162" s="225"/>
      <c r="K162" s="225"/>
      <c r="L162" s="225"/>
      <c r="M162" s="225"/>
      <c r="N162" s="225"/>
      <c r="O162" s="255">
        <f t="shared" si="7"/>
        <v>0</v>
      </c>
    </row>
    <row r="163" spans="1:15" s="1" customFormat="1" ht="23.25" customHeight="1">
      <c r="A163" s="225">
        <v>153</v>
      </c>
      <c r="B163" s="226" t="s">
        <v>375</v>
      </c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55">
        <f t="shared" si="7"/>
        <v>0</v>
      </c>
    </row>
    <row r="164" spans="1:15" s="1" customFormat="1" ht="23.25" customHeight="1">
      <c r="A164" s="225">
        <v>154</v>
      </c>
      <c r="B164" s="226" t="s">
        <v>376</v>
      </c>
      <c r="C164" s="225"/>
      <c r="D164" s="225"/>
      <c r="E164" s="225"/>
      <c r="F164" s="225"/>
      <c r="G164" s="225"/>
      <c r="H164" s="225"/>
      <c r="I164" s="225"/>
      <c r="J164" s="225"/>
      <c r="K164" s="225"/>
      <c r="L164" s="225"/>
      <c r="M164" s="225"/>
      <c r="N164" s="225"/>
      <c r="O164" s="255">
        <f t="shared" si="7"/>
        <v>0</v>
      </c>
    </row>
    <row r="165" spans="1:15" s="1" customFormat="1" ht="23.25" customHeight="1">
      <c r="A165" s="225">
        <v>155</v>
      </c>
      <c r="B165" s="226" t="s">
        <v>377</v>
      </c>
      <c r="C165" s="225"/>
      <c r="D165" s="225"/>
      <c r="E165" s="225"/>
      <c r="F165" s="225"/>
      <c r="G165" s="225"/>
      <c r="H165" s="225"/>
      <c r="I165" s="225"/>
      <c r="J165" s="225"/>
      <c r="K165" s="225"/>
      <c r="L165" s="225"/>
      <c r="M165" s="225"/>
      <c r="N165" s="225"/>
      <c r="O165" s="255">
        <f t="shared" si="7"/>
        <v>0</v>
      </c>
    </row>
    <row r="166" spans="1:15" s="1" customFormat="1" ht="23.25" customHeight="1">
      <c r="A166" s="225">
        <v>156</v>
      </c>
      <c r="B166" s="226" t="s">
        <v>378</v>
      </c>
      <c r="C166" s="225"/>
      <c r="D166" s="225"/>
      <c r="E166" s="225"/>
      <c r="F166" s="225"/>
      <c r="G166" s="225"/>
      <c r="H166" s="225"/>
      <c r="I166" s="225"/>
      <c r="J166" s="225"/>
      <c r="K166" s="225"/>
      <c r="L166" s="225"/>
      <c r="M166" s="225"/>
      <c r="N166" s="225"/>
      <c r="O166" s="255">
        <f t="shared" si="7"/>
        <v>0</v>
      </c>
    </row>
    <row r="167" spans="1:15" s="1" customFormat="1" ht="23.25" customHeight="1">
      <c r="A167" s="225">
        <v>157</v>
      </c>
      <c r="B167" s="226" t="s">
        <v>379</v>
      </c>
      <c r="C167" s="225"/>
      <c r="D167" s="225"/>
      <c r="E167" s="225"/>
      <c r="F167" s="225"/>
      <c r="G167" s="225"/>
      <c r="H167" s="225"/>
      <c r="I167" s="225"/>
      <c r="J167" s="225"/>
      <c r="K167" s="225"/>
      <c r="L167" s="225"/>
      <c r="M167" s="225"/>
      <c r="N167" s="225"/>
      <c r="O167" s="255">
        <f t="shared" si="7"/>
        <v>0</v>
      </c>
    </row>
    <row r="168" spans="1:15" s="1" customFormat="1" ht="23.25" customHeight="1">
      <c r="A168" s="225">
        <v>158</v>
      </c>
      <c r="B168" s="226" t="s">
        <v>380</v>
      </c>
      <c r="C168" s="225"/>
      <c r="D168" s="225"/>
      <c r="E168" s="225"/>
      <c r="F168" s="225"/>
      <c r="G168" s="225"/>
      <c r="H168" s="225"/>
      <c r="I168" s="225"/>
      <c r="J168" s="225"/>
      <c r="K168" s="225"/>
      <c r="L168" s="225"/>
      <c r="M168" s="225"/>
      <c r="N168" s="225"/>
      <c r="O168" s="255">
        <f t="shared" si="7"/>
        <v>0</v>
      </c>
    </row>
    <row r="169" spans="1:15" s="1" customFormat="1" ht="23.25" customHeight="1">
      <c r="A169" s="225">
        <v>159</v>
      </c>
      <c r="B169" s="226" t="s">
        <v>381</v>
      </c>
      <c r="C169" s="225"/>
      <c r="D169" s="225"/>
      <c r="E169" s="225"/>
      <c r="F169" s="225"/>
      <c r="G169" s="225"/>
      <c r="H169" s="225"/>
      <c r="I169" s="225"/>
      <c r="J169" s="225"/>
      <c r="K169" s="225"/>
      <c r="L169" s="225"/>
      <c r="M169" s="225"/>
      <c r="N169" s="225"/>
      <c r="O169" s="255">
        <f t="shared" si="7"/>
        <v>0</v>
      </c>
    </row>
    <row r="170" spans="1:15" s="1" customFormat="1" ht="23.25" customHeight="1">
      <c r="A170" s="225">
        <v>160</v>
      </c>
      <c r="B170" s="226" t="s">
        <v>382</v>
      </c>
      <c r="C170" s="225"/>
      <c r="D170" s="225"/>
      <c r="E170" s="225"/>
      <c r="F170" s="225"/>
      <c r="G170" s="225"/>
      <c r="H170" s="225"/>
      <c r="I170" s="225"/>
      <c r="J170" s="225"/>
      <c r="K170" s="225"/>
      <c r="L170" s="225"/>
      <c r="M170" s="225"/>
      <c r="N170" s="225"/>
      <c r="O170" s="255">
        <f t="shared" si="7"/>
        <v>0</v>
      </c>
    </row>
    <row r="171" spans="1:15" s="1" customFormat="1" ht="23.25" customHeight="1">
      <c r="A171" s="225">
        <v>161</v>
      </c>
      <c r="B171" s="226" t="s">
        <v>383</v>
      </c>
      <c r="C171" s="225"/>
      <c r="D171" s="225"/>
      <c r="E171" s="225"/>
      <c r="F171" s="225"/>
      <c r="G171" s="225"/>
      <c r="H171" s="225"/>
      <c r="I171" s="225"/>
      <c r="J171" s="225"/>
      <c r="K171" s="225"/>
      <c r="L171" s="225"/>
      <c r="M171" s="225"/>
      <c r="N171" s="225"/>
      <c r="O171" s="255">
        <f t="shared" si="7"/>
        <v>0</v>
      </c>
    </row>
    <row r="172" spans="1:15" s="1" customFormat="1" ht="23.25" customHeight="1">
      <c r="A172" s="225">
        <v>162</v>
      </c>
      <c r="B172" s="226" t="s">
        <v>384</v>
      </c>
      <c r="C172" s="225"/>
      <c r="D172" s="225"/>
      <c r="E172" s="225"/>
      <c r="F172" s="225"/>
      <c r="G172" s="225"/>
      <c r="H172" s="225"/>
      <c r="I172" s="225"/>
      <c r="J172" s="225"/>
      <c r="K172" s="225"/>
      <c r="L172" s="225"/>
      <c r="M172" s="225"/>
      <c r="N172" s="225"/>
      <c r="O172" s="255">
        <f t="shared" si="7"/>
        <v>0</v>
      </c>
    </row>
    <row r="173" spans="1:15" s="1" customFormat="1" ht="23.25" customHeight="1">
      <c r="A173" s="225">
        <v>163</v>
      </c>
      <c r="B173" s="226" t="s">
        <v>385</v>
      </c>
      <c r="C173" s="225"/>
      <c r="D173" s="225"/>
      <c r="E173" s="225"/>
      <c r="F173" s="225"/>
      <c r="G173" s="225"/>
      <c r="H173" s="225"/>
      <c r="I173" s="225"/>
      <c r="J173" s="225"/>
      <c r="K173" s="225"/>
      <c r="L173" s="225"/>
      <c r="M173" s="225"/>
      <c r="N173" s="225"/>
      <c r="O173" s="255">
        <f t="shared" si="7"/>
        <v>0</v>
      </c>
    </row>
    <row r="174" spans="1:15" s="1" customFormat="1" ht="23.25" customHeight="1">
      <c r="A174" s="225">
        <v>164</v>
      </c>
      <c r="B174" s="226" t="s">
        <v>386</v>
      </c>
      <c r="C174" s="225"/>
      <c r="D174" s="225"/>
      <c r="E174" s="225"/>
      <c r="F174" s="225"/>
      <c r="G174" s="225"/>
      <c r="H174" s="225"/>
      <c r="I174" s="225"/>
      <c r="J174" s="225"/>
      <c r="K174" s="225"/>
      <c r="L174" s="225"/>
      <c r="M174" s="225"/>
      <c r="N174" s="225"/>
      <c r="O174" s="255">
        <f t="shared" si="7"/>
        <v>0</v>
      </c>
    </row>
    <row r="175" spans="1:15" s="1" customFormat="1" ht="23.25" customHeight="1">
      <c r="A175" s="225">
        <v>165</v>
      </c>
      <c r="B175" s="226" t="s">
        <v>387</v>
      </c>
      <c r="C175" s="225"/>
      <c r="D175" s="225"/>
      <c r="E175" s="225"/>
      <c r="F175" s="225"/>
      <c r="G175" s="225"/>
      <c r="H175" s="225"/>
      <c r="I175" s="225"/>
      <c r="J175" s="225"/>
      <c r="K175" s="225"/>
      <c r="L175" s="225"/>
      <c r="M175" s="225"/>
      <c r="N175" s="225"/>
      <c r="O175" s="255">
        <f t="shared" si="7"/>
        <v>0</v>
      </c>
    </row>
    <row r="176" spans="1:15" s="1" customFormat="1" ht="23.25" customHeight="1">
      <c r="A176" s="255"/>
      <c r="B176" s="257"/>
      <c r="C176" s="255">
        <f>SUM(C159:C175)</f>
        <v>0</v>
      </c>
      <c r="D176" s="255">
        <f aca="true" t="shared" si="10" ref="D176:O176">SUM(D159:D175)</f>
        <v>0</v>
      </c>
      <c r="E176" s="255">
        <f t="shared" si="10"/>
        <v>0</v>
      </c>
      <c r="F176" s="255">
        <f t="shared" si="10"/>
        <v>0</v>
      </c>
      <c r="G176" s="255">
        <f t="shared" si="10"/>
        <v>0</v>
      </c>
      <c r="H176" s="255">
        <f t="shared" si="10"/>
        <v>0</v>
      </c>
      <c r="I176" s="255">
        <f t="shared" si="10"/>
        <v>0</v>
      </c>
      <c r="J176" s="255">
        <f t="shared" si="10"/>
        <v>0</v>
      </c>
      <c r="K176" s="255">
        <f t="shared" si="10"/>
        <v>0</v>
      </c>
      <c r="L176" s="255">
        <f t="shared" si="10"/>
        <v>0</v>
      </c>
      <c r="M176" s="255">
        <f t="shared" si="10"/>
        <v>0</v>
      </c>
      <c r="N176" s="255">
        <f t="shared" si="10"/>
        <v>0</v>
      </c>
      <c r="O176" s="255">
        <f t="shared" si="10"/>
        <v>0</v>
      </c>
    </row>
    <row r="177" spans="1:15" s="1" customFormat="1" ht="23.25" customHeight="1">
      <c r="A177" s="225">
        <v>166</v>
      </c>
      <c r="B177" s="226" t="s">
        <v>388</v>
      </c>
      <c r="C177" s="225"/>
      <c r="D177" s="225"/>
      <c r="E177" s="225"/>
      <c r="F177" s="225"/>
      <c r="G177" s="225"/>
      <c r="H177" s="225"/>
      <c r="I177" s="225"/>
      <c r="J177" s="225"/>
      <c r="K177" s="225"/>
      <c r="L177" s="225"/>
      <c r="M177" s="225"/>
      <c r="N177" s="225"/>
      <c r="O177" s="255">
        <f t="shared" si="7"/>
        <v>0</v>
      </c>
    </row>
    <row r="178" spans="1:15" s="1" customFormat="1" ht="23.25" customHeight="1">
      <c r="A178" s="225">
        <v>167</v>
      </c>
      <c r="B178" s="226" t="s">
        <v>389</v>
      </c>
      <c r="C178" s="225"/>
      <c r="D178" s="225"/>
      <c r="E178" s="225"/>
      <c r="F178" s="225"/>
      <c r="G178" s="225"/>
      <c r="H178" s="225"/>
      <c r="I178" s="225"/>
      <c r="J178" s="225"/>
      <c r="K178" s="225"/>
      <c r="L178" s="225"/>
      <c r="M178" s="225"/>
      <c r="N178" s="225"/>
      <c r="O178" s="255">
        <f t="shared" si="7"/>
        <v>0</v>
      </c>
    </row>
    <row r="179" spans="1:15" s="1" customFormat="1" ht="23.25" customHeight="1">
      <c r="A179" s="225">
        <v>168</v>
      </c>
      <c r="B179" s="226" t="s">
        <v>390</v>
      </c>
      <c r="C179" s="225"/>
      <c r="D179" s="225"/>
      <c r="E179" s="225"/>
      <c r="F179" s="225"/>
      <c r="G179" s="225"/>
      <c r="H179" s="225"/>
      <c r="I179" s="225"/>
      <c r="J179" s="225"/>
      <c r="K179" s="225"/>
      <c r="L179" s="225"/>
      <c r="M179" s="225"/>
      <c r="N179" s="225"/>
      <c r="O179" s="255">
        <f t="shared" si="7"/>
        <v>0</v>
      </c>
    </row>
    <row r="180" spans="1:15" s="1" customFormat="1" ht="23.25" customHeight="1">
      <c r="A180" s="225">
        <v>169</v>
      </c>
      <c r="B180" s="226" t="s">
        <v>391</v>
      </c>
      <c r="C180" s="225"/>
      <c r="D180" s="225"/>
      <c r="E180" s="225"/>
      <c r="F180" s="225"/>
      <c r="G180" s="225"/>
      <c r="H180" s="225"/>
      <c r="I180" s="225"/>
      <c r="J180" s="225"/>
      <c r="K180" s="225"/>
      <c r="L180" s="225"/>
      <c r="M180" s="225"/>
      <c r="N180" s="225"/>
      <c r="O180" s="255">
        <f t="shared" si="7"/>
        <v>0</v>
      </c>
    </row>
    <row r="181" spans="1:15" s="1" customFormat="1" ht="23.25" customHeight="1">
      <c r="A181" s="225">
        <v>170</v>
      </c>
      <c r="B181" s="226" t="s">
        <v>392</v>
      </c>
      <c r="C181" s="225"/>
      <c r="D181" s="225"/>
      <c r="E181" s="225"/>
      <c r="F181" s="225"/>
      <c r="G181" s="225"/>
      <c r="H181" s="225"/>
      <c r="I181" s="225"/>
      <c r="J181" s="225"/>
      <c r="K181" s="225"/>
      <c r="L181" s="225"/>
      <c r="M181" s="225"/>
      <c r="N181" s="225"/>
      <c r="O181" s="255">
        <f t="shared" si="7"/>
        <v>0</v>
      </c>
    </row>
    <row r="182" spans="1:15" s="1" customFormat="1" ht="23.25" customHeight="1">
      <c r="A182" s="225">
        <v>171</v>
      </c>
      <c r="B182" s="226" t="s">
        <v>393</v>
      </c>
      <c r="C182" s="225"/>
      <c r="D182" s="225"/>
      <c r="E182" s="225"/>
      <c r="F182" s="225"/>
      <c r="G182" s="225"/>
      <c r="H182" s="225"/>
      <c r="I182" s="225"/>
      <c r="J182" s="225"/>
      <c r="K182" s="225"/>
      <c r="L182" s="225"/>
      <c r="M182" s="225"/>
      <c r="N182" s="225"/>
      <c r="O182" s="255">
        <f t="shared" si="7"/>
        <v>0</v>
      </c>
    </row>
    <row r="183" spans="1:15" s="1" customFormat="1" ht="23.25" customHeight="1">
      <c r="A183" s="225">
        <v>172</v>
      </c>
      <c r="B183" s="226" t="s">
        <v>394</v>
      </c>
      <c r="C183" s="225"/>
      <c r="D183" s="225"/>
      <c r="E183" s="225"/>
      <c r="F183" s="225"/>
      <c r="G183" s="225"/>
      <c r="H183" s="225"/>
      <c r="I183" s="225"/>
      <c r="J183" s="225"/>
      <c r="K183" s="225"/>
      <c r="L183" s="225"/>
      <c r="M183" s="225"/>
      <c r="N183" s="225"/>
      <c r="O183" s="255">
        <f t="shared" si="7"/>
        <v>0</v>
      </c>
    </row>
    <row r="184" spans="1:15" s="1" customFormat="1" ht="23.25" customHeight="1">
      <c r="A184" s="225">
        <v>173</v>
      </c>
      <c r="B184" s="226" t="s">
        <v>395</v>
      </c>
      <c r="C184" s="225"/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55">
        <f t="shared" si="7"/>
        <v>0</v>
      </c>
    </row>
    <row r="185" spans="1:15" s="1" customFormat="1" ht="23.25" customHeight="1">
      <c r="A185" s="225">
        <v>174</v>
      </c>
      <c r="B185" s="226" t="s">
        <v>396</v>
      </c>
      <c r="C185" s="225"/>
      <c r="D185" s="225"/>
      <c r="E185" s="225"/>
      <c r="F185" s="225"/>
      <c r="G185" s="225"/>
      <c r="H185" s="225"/>
      <c r="I185" s="225"/>
      <c r="J185" s="225"/>
      <c r="K185" s="225"/>
      <c r="L185" s="225"/>
      <c r="M185" s="225"/>
      <c r="N185" s="225"/>
      <c r="O185" s="255">
        <f t="shared" si="7"/>
        <v>0</v>
      </c>
    </row>
    <row r="186" spans="1:15" s="1" customFormat="1" ht="23.25" customHeight="1">
      <c r="A186" s="255"/>
      <c r="B186" s="257"/>
      <c r="C186" s="255">
        <f>SUM(C177:C185)</f>
        <v>0</v>
      </c>
      <c r="D186" s="255">
        <f aca="true" t="shared" si="11" ref="D186:O186">SUM(D177:D185)</f>
        <v>0</v>
      </c>
      <c r="E186" s="255">
        <f t="shared" si="11"/>
        <v>0</v>
      </c>
      <c r="F186" s="255">
        <f t="shared" si="11"/>
        <v>0</v>
      </c>
      <c r="G186" s="255">
        <f t="shared" si="11"/>
        <v>0</v>
      </c>
      <c r="H186" s="255">
        <f t="shared" si="11"/>
        <v>0</v>
      </c>
      <c r="I186" s="255">
        <f t="shared" si="11"/>
        <v>0</v>
      </c>
      <c r="J186" s="255">
        <f t="shared" si="11"/>
        <v>0</v>
      </c>
      <c r="K186" s="255">
        <f t="shared" si="11"/>
        <v>0</v>
      </c>
      <c r="L186" s="255">
        <f t="shared" si="11"/>
        <v>0</v>
      </c>
      <c r="M186" s="255">
        <f t="shared" si="11"/>
        <v>0</v>
      </c>
      <c r="N186" s="255">
        <f t="shared" si="11"/>
        <v>0</v>
      </c>
      <c r="O186" s="255">
        <f t="shared" si="11"/>
        <v>0</v>
      </c>
    </row>
    <row r="187" spans="1:15" s="1" customFormat="1" ht="23.25" customHeight="1">
      <c r="A187" s="225">
        <v>175</v>
      </c>
      <c r="B187" s="226" t="s">
        <v>397</v>
      </c>
      <c r="C187" s="225"/>
      <c r="D187" s="225"/>
      <c r="E187" s="225"/>
      <c r="F187" s="225"/>
      <c r="G187" s="225"/>
      <c r="H187" s="225"/>
      <c r="I187" s="225"/>
      <c r="J187" s="225"/>
      <c r="K187" s="225"/>
      <c r="L187" s="225"/>
      <c r="M187" s="225"/>
      <c r="N187" s="225"/>
      <c r="O187" s="255">
        <f t="shared" si="7"/>
        <v>0</v>
      </c>
    </row>
    <row r="188" spans="1:15" s="1" customFormat="1" ht="23.25" customHeight="1">
      <c r="A188" s="225">
        <v>176</v>
      </c>
      <c r="B188" s="226" t="s">
        <v>398</v>
      </c>
      <c r="C188" s="225"/>
      <c r="D188" s="225"/>
      <c r="E188" s="225"/>
      <c r="F188" s="225"/>
      <c r="G188" s="225"/>
      <c r="H188" s="225"/>
      <c r="I188" s="225"/>
      <c r="J188" s="225"/>
      <c r="K188" s="225"/>
      <c r="L188" s="225"/>
      <c r="M188" s="225"/>
      <c r="N188" s="225"/>
      <c r="O188" s="255">
        <f t="shared" si="7"/>
        <v>0</v>
      </c>
    </row>
    <row r="189" spans="1:15" s="1" customFormat="1" ht="23.25" customHeight="1">
      <c r="A189" s="225">
        <v>177</v>
      </c>
      <c r="B189" s="226" t="s">
        <v>399</v>
      </c>
      <c r="C189" s="225"/>
      <c r="D189" s="225"/>
      <c r="E189" s="225"/>
      <c r="F189" s="225"/>
      <c r="G189" s="225"/>
      <c r="H189" s="225"/>
      <c r="I189" s="225"/>
      <c r="J189" s="225"/>
      <c r="K189" s="225"/>
      <c r="L189" s="225"/>
      <c r="M189" s="225"/>
      <c r="N189" s="225"/>
      <c r="O189" s="255">
        <f t="shared" si="7"/>
        <v>0</v>
      </c>
    </row>
    <row r="190" spans="1:15" s="1" customFormat="1" ht="23.25" customHeight="1">
      <c r="A190" s="225">
        <v>178</v>
      </c>
      <c r="B190" s="343" t="s">
        <v>400</v>
      </c>
      <c r="C190" s="225">
        <v>0</v>
      </c>
      <c r="D190" s="225">
        <v>0</v>
      </c>
      <c r="E190" s="225">
        <v>0</v>
      </c>
      <c r="F190" s="225">
        <v>0</v>
      </c>
      <c r="G190" s="225">
        <v>0</v>
      </c>
      <c r="H190" s="225">
        <v>0</v>
      </c>
      <c r="I190" s="225">
        <v>0</v>
      </c>
      <c r="J190" s="225">
        <v>0</v>
      </c>
      <c r="K190" s="225">
        <v>0</v>
      </c>
      <c r="L190" s="225">
        <v>0</v>
      </c>
      <c r="M190" s="225">
        <v>0</v>
      </c>
      <c r="N190" s="225">
        <v>0</v>
      </c>
      <c r="O190" s="255">
        <f t="shared" si="7"/>
        <v>0</v>
      </c>
    </row>
    <row r="191" spans="1:15" s="1" customFormat="1" ht="23.25" customHeight="1">
      <c r="A191" s="225">
        <v>179</v>
      </c>
      <c r="B191" s="226" t="s">
        <v>401</v>
      </c>
      <c r="C191" s="225"/>
      <c r="D191" s="225"/>
      <c r="E191" s="225"/>
      <c r="F191" s="225"/>
      <c r="G191" s="225"/>
      <c r="H191" s="225"/>
      <c r="I191" s="225"/>
      <c r="J191" s="225"/>
      <c r="K191" s="225"/>
      <c r="L191" s="225"/>
      <c r="M191" s="225"/>
      <c r="N191" s="225"/>
      <c r="O191" s="255">
        <f t="shared" si="7"/>
        <v>0</v>
      </c>
    </row>
    <row r="192" spans="1:15" s="1" customFormat="1" ht="23.25" customHeight="1">
      <c r="A192" s="225">
        <v>180</v>
      </c>
      <c r="B192" s="226" t="s">
        <v>402</v>
      </c>
      <c r="C192" s="225"/>
      <c r="D192" s="225"/>
      <c r="E192" s="225"/>
      <c r="F192" s="225"/>
      <c r="G192" s="225"/>
      <c r="H192" s="225"/>
      <c r="I192" s="225"/>
      <c r="J192" s="225"/>
      <c r="K192" s="225"/>
      <c r="L192" s="225"/>
      <c r="M192" s="225"/>
      <c r="N192" s="225"/>
      <c r="O192" s="255">
        <f t="shared" si="7"/>
        <v>0</v>
      </c>
    </row>
    <row r="193" spans="1:15" s="1" customFormat="1" ht="23.25" customHeight="1">
      <c r="A193" s="225">
        <v>181</v>
      </c>
      <c r="B193" s="226" t="s">
        <v>403</v>
      </c>
      <c r="C193" s="225"/>
      <c r="D193" s="225"/>
      <c r="E193" s="225"/>
      <c r="F193" s="225"/>
      <c r="G193" s="225"/>
      <c r="H193" s="225"/>
      <c r="I193" s="225"/>
      <c r="J193" s="225"/>
      <c r="K193" s="225"/>
      <c r="L193" s="225"/>
      <c r="M193" s="225"/>
      <c r="N193" s="225"/>
      <c r="O193" s="255">
        <f t="shared" si="7"/>
        <v>0</v>
      </c>
    </row>
    <row r="194" spans="1:15" s="1" customFormat="1" ht="23.25" customHeight="1">
      <c r="A194" s="225">
        <v>182</v>
      </c>
      <c r="B194" s="226" t="s">
        <v>404</v>
      </c>
      <c r="C194" s="225"/>
      <c r="D194" s="225"/>
      <c r="E194" s="225"/>
      <c r="F194" s="225"/>
      <c r="G194" s="225"/>
      <c r="H194" s="225"/>
      <c r="I194" s="225"/>
      <c r="J194" s="225"/>
      <c r="K194" s="225"/>
      <c r="L194" s="225"/>
      <c r="M194" s="225"/>
      <c r="N194" s="225"/>
      <c r="O194" s="255">
        <f t="shared" si="7"/>
        <v>0</v>
      </c>
    </row>
    <row r="195" spans="1:15" s="1" customFormat="1" ht="23.25" customHeight="1">
      <c r="A195" s="225">
        <v>183</v>
      </c>
      <c r="B195" s="226" t="s">
        <v>405</v>
      </c>
      <c r="C195" s="225"/>
      <c r="D195" s="225"/>
      <c r="E195" s="225"/>
      <c r="F195" s="225"/>
      <c r="G195" s="225"/>
      <c r="H195" s="225"/>
      <c r="I195" s="225"/>
      <c r="J195" s="225"/>
      <c r="K195" s="225"/>
      <c r="L195" s="225"/>
      <c r="M195" s="225"/>
      <c r="N195" s="225"/>
      <c r="O195" s="255">
        <f t="shared" si="7"/>
        <v>0</v>
      </c>
    </row>
    <row r="196" spans="1:15" s="1" customFormat="1" ht="23.25" customHeight="1">
      <c r="A196" s="225">
        <v>184</v>
      </c>
      <c r="B196" s="226" t="s">
        <v>406</v>
      </c>
      <c r="C196" s="225"/>
      <c r="D196" s="225"/>
      <c r="E196" s="225"/>
      <c r="F196" s="225"/>
      <c r="G196" s="225"/>
      <c r="H196" s="225"/>
      <c r="I196" s="225"/>
      <c r="J196" s="225"/>
      <c r="K196" s="225"/>
      <c r="L196" s="225"/>
      <c r="M196" s="225"/>
      <c r="N196" s="225"/>
      <c r="O196" s="255">
        <f t="shared" si="7"/>
        <v>0</v>
      </c>
    </row>
    <row r="197" spans="1:15" s="1" customFormat="1" ht="23.25" customHeight="1">
      <c r="A197" s="255"/>
      <c r="B197" s="257"/>
      <c r="C197" s="255">
        <f>SUM(C187:C196)</f>
        <v>0</v>
      </c>
      <c r="D197" s="255">
        <f aca="true" t="shared" si="12" ref="D197:O197">SUM(D187:D196)</f>
        <v>0</v>
      </c>
      <c r="E197" s="255">
        <f t="shared" si="12"/>
        <v>0</v>
      </c>
      <c r="F197" s="255">
        <f t="shared" si="12"/>
        <v>0</v>
      </c>
      <c r="G197" s="255">
        <f t="shared" si="12"/>
        <v>0</v>
      </c>
      <c r="H197" s="255">
        <f t="shared" si="12"/>
        <v>0</v>
      </c>
      <c r="I197" s="255">
        <f t="shared" si="12"/>
        <v>0</v>
      </c>
      <c r="J197" s="255">
        <f t="shared" si="12"/>
        <v>0</v>
      </c>
      <c r="K197" s="255">
        <f t="shared" si="12"/>
        <v>0</v>
      </c>
      <c r="L197" s="255">
        <f t="shared" si="12"/>
        <v>0</v>
      </c>
      <c r="M197" s="255">
        <f t="shared" si="12"/>
        <v>0</v>
      </c>
      <c r="N197" s="255">
        <f t="shared" si="12"/>
        <v>0</v>
      </c>
      <c r="O197" s="255">
        <f t="shared" si="12"/>
        <v>0</v>
      </c>
    </row>
    <row r="198" spans="1:15" s="1" customFormat="1" ht="23.25" customHeight="1">
      <c r="A198" s="225">
        <v>185</v>
      </c>
      <c r="B198" s="226" t="s">
        <v>407</v>
      </c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225"/>
      <c r="O198" s="255">
        <f t="shared" si="7"/>
        <v>0</v>
      </c>
    </row>
    <row r="199" spans="1:15" s="1" customFormat="1" ht="23.25" customHeight="1">
      <c r="A199" s="225">
        <v>186</v>
      </c>
      <c r="B199" s="226" t="s">
        <v>408</v>
      </c>
      <c r="C199" s="225"/>
      <c r="D199" s="225"/>
      <c r="E199" s="225"/>
      <c r="F199" s="225"/>
      <c r="G199" s="225"/>
      <c r="H199" s="225"/>
      <c r="I199" s="225"/>
      <c r="J199" s="225"/>
      <c r="K199" s="225"/>
      <c r="L199" s="225"/>
      <c r="M199" s="225"/>
      <c r="N199" s="225"/>
      <c r="O199" s="255">
        <f t="shared" si="7"/>
        <v>0</v>
      </c>
    </row>
    <row r="200" spans="1:15" s="1" customFormat="1" ht="23.25" customHeight="1">
      <c r="A200" s="225">
        <v>187</v>
      </c>
      <c r="B200" s="226" t="s">
        <v>409</v>
      </c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55">
        <f t="shared" si="7"/>
        <v>0</v>
      </c>
    </row>
    <row r="201" spans="1:15" s="1" customFormat="1" ht="23.25" customHeight="1">
      <c r="A201" s="225">
        <v>188</v>
      </c>
      <c r="B201" s="226" t="s">
        <v>410</v>
      </c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55">
        <f t="shared" si="7"/>
        <v>0</v>
      </c>
    </row>
    <row r="202" spans="1:15" s="1" customFormat="1" ht="23.25" customHeight="1">
      <c r="A202" s="225">
        <v>189</v>
      </c>
      <c r="B202" s="226" t="s">
        <v>411</v>
      </c>
      <c r="C202" s="225"/>
      <c r="D202" s="225"/>
      <c r="E202" s="225"/>
      <c r="F202" s="225"/>
      <c r="G202" s="225"/>
      <c r="H202" s="225"/>
      <c r="I202" s="225"/>
      <c r="J202" s="225"/>
      <c r="K202" s="225"/>
      <c r="L202" s="225"/>
      <c r="M202" s="225"/>
      <c r="N202" s="225"/>
      <c r="O202" s="255">
        <f t="shared" si="7"/>
        <v>0</v>
      </c>
    </row>
    <row r="203" spans="1:15" s="1" customFormat="1" ht="23.25" customHeight="1">
      <c r="A203" s="225">
        <v>190</v>
      </c>
      <c r="B203" s="226" t="s">
        <v>412</v>
      </c>
      <c r="C203" s="225"/>
      <c r="D203" s="225"/>
      <c r="E203" s="225"/>
      <c r="F203" s="225"/>
      <c r="G203" s="225"/>
      <c r="H203" s="225"/>
      <c r="I203" s="225"/>
      <c r="J203" s="225"/>
      <c r="K203" s="225"/>
      <c r="L203" s="225"/>
      <c r="M203" s="225"/>
      <c r="N203" s="225"/>
      <c r="O203" s="255">
        <f t="shared" si="7"/>
        <v>0</v>
      </c>
    </row>
    <row r="204" spans="1:15" s="1" customFormat="1" ht="23.25" customHeight="1">
      <c r="A204" s="225">
        <v>191</v>
      </c>
      <c r="B204" s="226" t="s">
        <v>413</v>
      </c>
      <c r="C204" s="225"/>
      <c r="D204" s="225"/>
      <c r="E204" s="225"/>
      <c r="F204" s="225"/>
      <c r="G204" s="225"/>
      <c r="H204" s="225"/>
      <c r="I204" s="225"/>
      <c r="J204" s="225"/>
      <c r="K204" s="225"/>
      <c r="L204" s="225"/>
      <c r="M204" s="225"/>
      <c r="N204" s="225"/>
      <c r="O204" s="255">
        <f t="shared" si="7"/>
        <v>0</v>
      </c>
    </row>
    <row r="205" spans="1:15" s="1" customFormat="1" ht="23.25" customHeight="1">
      <c r="A205" s="225">
        <v>192</v>
      </c>
      <c r="B205" s="226" t="s">
        <v>414</v>
      </c>
      <c r="C205" s="225"/>
      <c r="D205" s="225"/>
      <c r="E205" s="225"/>
      <c r="F205" s="225"/>
      <c r="G205" s="225"/>
      <c r="H205" s="225"/>
      <c r="I205" s="225"/>
      <c r="J205" s="225"/>
      <c r="K205" s="225"/>
      <c r="L205" s="225"/>
      <c r="M205" s="225"/>
      <c r="N205" s="225"/>
      <c r="O205" s="255">
        <f t="shared" si="7"/>
        <v>0</v>
      </c>
    </row>
    <row r="206" spans="1:15" s="1" customFormat="1" ht="23.25" customHeight="1">
      <c r="A206" s="225">
        <v>193</v>
      </c>
      <c r="B206" s="226" t="s">
        <v>415</v>
      </c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55">
        <f t="shared" si="7"/>
        <v>0</v>
      </c>
    </row>
    <row r="207" spans="1:15" s="1" customFormat="1" ht="23.25" customHeight="1">
      <c r="A207" s="225">
        <v>194</v>
      </c>
      <c r="B207" s="226" t="s">
        <v>416</v>
      </c>
      <c r="C207" s="225"/>
      <c r="D207" s="225"/>
      <c r="E207" s="225"/>
      <c r="F207" s="225"/>
      <c r="G207" s="225"/>
      <c r="H207" s="225"/>
      <c r="I207" s="225"/>
      <c r="J207" s="225"/>
      <c r="K207" s="225"/>
      <c r="L207" s="225"/>
      <c r="M207" s="225"/>
      <c r="N207" s="225"/>
      <c r="O207" s="255">
        <f aca="true" t="shared" si="13" ref="O207:O275">SUM(C207:N207)</f>
        <v>0</v>
      </c>
    </row>
    <row r="208" spans="1:15" s="1" customFormat="1" ht="23.25" customHeight="1">
      <c r="A208" s="225">
        <v>195</v>
      </c>
      <c r="B208" s="226" t="s">
        <v>417</v>
      </c>
      <c r="C208" s="225"/>
      <c r="D208" s="225"/>
      <c r="E208" s="225"/>
      <c r="F208" s="225"/>
      <c r="G208" s="225"/>
      <c r="H208" s="225"/>
      <c r="I208" s="225"/>
      <c r="J208" s="225"/>
      <c r="K208" s="225"/>
      <c r="L208" s="225"/>
      <c r="M208" s="225"/>
      <c r="N208" s="225"/>
      <c r="O208" s="255">
        <f t="shared" si="13"/>
        <v>0</v>
      </c>
    </row>
    <row r="209" spans="1:15" s="1" customFormat="1" ht="23.25" customHeight="1">
      <c r="A209" s="225">
        <v>196</v>
      </c>
      <c r="B209" s="226" t="s">
        <v>418</v>
      </c>
      <c r="C209" s="225"/>
      <c r="D209" s="225"/>
      <c r="E209" s="225"/>
      <c r="F209" s="225"/>
      <c r="G209" s="225"/>
      <c r="H209" s="225"/>
      <c r="I209" s="225"/>
      <c r="J209" s="225"/>
      <c r="K209" s="225"/>
      <c r="L209" s="225"/>
      <c r="M209" s="225"/>
      <c r="N209" s="225"/>
      <c r="O209" s="255">
        <f t="shared" si="13"/>
        <v>0</v>
      </c>
    </row>
    <row r="210" spans="1:15" s="1" customFormat="1" ht="23.25" customHeight="1">
      <c r="A210" s="255"/>
      <c r="B210" s="257"/>
      <c r="C210" s="255">
        <f>SUM(C198:C209)</f>
        <v>0</v>
      </c>
      <c r="D210" s="255">
        <f aca="true" t="shared" si="14" ref="D210:O210">SUM(D198:D209)</f>
        <v>0</v>
      </c>
      <c r="E210" s="255">
        <f t="shared" si="14"/>
        <v>0</v>
      </c>
      <c r="F210" s="255">
        <f t="shared" si="14"/>
        <v>0</v>
      </c>
      <c r="G210" s="255">
        <f t="shared" si="14"/>
        <v>0</v>
      </c>
      <c r="H210" s="255">
        <f t="shared" si="14"/>
        <v>0</v>
      </c>
      <c r="I210" s="255">
        <f t="shared" si="14"/>
        <v>0</v>
      </c>
      <c r="J210" s="255">
        <f t="shared" si="14"/>
        <v>0</v>
      </c>
      <c r="K210" s="255">
        <f t="shared" si="14"/>
        <v>0</v>
      </c>
      <c r="L210" s="255">
        <f t="shared" si="14"/>
        <v>0</v>
      </c>
      <c r="M210" s="255">
        <f t="shared" si="14"/>
        <v>0</v>
      </c>
      <c r="N210" s="255">
        <f t="shared" si="14"/>
        <v>0</v>
      </c>
      <c r="O210" s="255">
        <f t="shared" si="14"/>
        <v>0</v>
      </c>
    </row>
    <row r="211" spans="1:15" s="1" customFormat="1" ht="23.25" customHeight="1">
      <c r="A211" s="225">
        <v>197</v>
      </c>
      <c r="B211" s="226" t="s">
        <v>419</v>
      </c>
      <c r="C211" s="225"/>
      <c r="D211" s="225"/>
      <c r="E211" s="225"/>
      <c r="F211" s="225"/>
      <c r="G211" s="225"/>
      <c r="H211" s="225"/>
      <c r="I211" s="225"/>
      <c r="J211" s="225"/>
      <c r="K211" s="225"/>
      <c r="L211" s="225"/>
      <c r="M211" s="225"/>
      <c r="N211" s="225"/>
      <c r="O211" s="255">
        <f t="shared" si="13"/>
        <v>0</v>
      </c>
    </row>
    <row r="212" spans="1:15" s="1" customFormat="1" ht="23.25" customHeight="1">
      <c r="A212" s="225">
        <v>198</v>
      </c>
      <c r="B212" s="226" t="s">
        <v>420</v>
      </c>
      <c r="C212" s="225"/>
      <c r="D212" s="225"/>
      <c r="E212" s="225"/>
      <c r="F212" s="225"/>
      <c r="G212" s="225"/>
      <c r="H212" s="225"/>
      <c r="I212" s="225"/>
      <c r="J212" s="225"/>
      <c r="K212" s="225"/>
      <c r="L212" s="225"/>
      <c r="M212" s="225"/>
      <c r="N212" s="225"/>
      <c r="O212" s="255">
        <f t="shared" si="13"/>
        <v>0</v>
      </c>
    </row>
    <row r="213" spans="1:15" s="1" customFormat="1" ht="23.25" customHeight="1">
      <c r="A213" s="225">
        <v>199</v>
      </c>
      <c r="B213" s="226" t="s">
        <v>421</v>
      </c>
      <c r="C213" s="225"/>
      <c r="D213" s="225"/>
      <c r="E213" s="225"/>
      <c r="F213" s="225"/>
      <c r="G213" s="225"/>
      <c r="H213" s="225"/>
      <c r="I213" s="225"/>
      <c r="J213" s="225"/>
      <c r="K213" s="225"/>
      <c r="L213" s="225"/>
      <c r="M213" s="225"/>
      <c r="N213" s="225"/>
      <c r="O213" s="255">
        <f t="shared" si="13"/>
        <v>0</v>
      </c>
    </row>
    <row r="214" spans="1:15" s="1" customFormat="1" ht="23.25" customHeight="1">
      <c r="A214" s="225">
        <v>200</v>
      </c>
      <c r="B214" s="226" t="s">
        <v>422</v>
      </c>
      <c r="C214" s="225"/>
      <c r="D214" s="225"/>
      <c r="E214" s="225"/>
      <c r="F214" s="225"/>
      <c r="G214" s="225"/>
      <c r="H214" s="225"/>
      <c r="I214" s="225"/>
      <c r="J214" s="225"/>
      <c r="K214" s="225"/>
      <c r="L214" s="225"/>
      <c r="M214" s="225"/>
      <c r="N214" s="225"/>
      <c r="O214" s="255">
        <f t="shared" si="13"/>
        <v>0</v>
      </c>
    </row>
    <row r="215" spans="1:15" s="1" customFormat="1" ht="23.25" customHeight="1">
      <c r="A215" s="225">
        <v>201</v>
      </c>
      <c r="B215" s="226" t="s">
        <v>423</v>
      </c>
      <c r="C215" s="225"/>
      <c r="D215" s="225"/>
      <c r="E215" s="225"/>
      <c r="F215" s="225"/>
      <c r="G215" s="225"/>
      <c r="H215" s="225"/>
      <c r="I215" s="225"/>
      <c r="J215" s="225"/>
      <c r="K215" s="225"/>
      <c r="L215" s="225"/>
      <c r="M215" s="225"/>
      <c r="N215" s="225"/>
      <c r="O215" s="255">
        <f t="shared" si="13"/>
        <v>0</v>
      </c>
    </row>
    <row r="216" spans="1:15" s="1" customFormat="1" ht="23.25" customHeight="1">
      <c r="A216" s="225">
        <v>202</v>
      </c>
      <c r="B216" s="226" t="s">
        <v>424</v>
      </c>
      <c r="C216" s="225"/>
      <c r="D216" s="225"/>
      <c r="E216" s="225"/>
      <c r="F216" s="225"/>
      <c r="G216" s="225"/>
      <c r="H216" s="225"/>
      <c r="I216" s="225"/>
      <c r="J216" s="225"/>
      <c r="K216" s="225"/>
      <c r="L216" s="225"/>
      <c r="M216" s="225"/>
      <c r="N216" s="225"/>
      <c r="O216" s="255">
        <f t="shared" si="13"/>
        <v>0</v>
      </c>
    </row>
    <row r="217" spans="1:15" s="1" customFormat="1" ht="23.25" customHeight="1">
      <c r="A217" s="225">
        <v>203</v>
      </c>
      <c r="B217" s="226" t="s">
        <v>425</v>
      </c>
      <c r="C217" s="225"/>
      <c r="D217" s="225"/>
      <c r="E217" s="225"/>
      <c r="F217" s="225"/>
      <c r="G217" s="225"/>
      <c r="H217" s="225"/>
      <c r="I217" s="225"/>
      <c r="J217" s="225"/>
      <c r="K217" s="225"/>
      <c r="L217" s="225"/>
      <c r="M217" s="225"/>
      <c r="N217" s="225"/>
      <c r="O217" s="255">
        <f t="shared" si="13"/>
        <v>0</v>
      </c>
    </row>
    <row r="218" spans="1:15" s="1" customFormat="1" ht="23.25" customHeight="1">
      <c r="A218" s="225">
        <v>204</v>
      </c>
      <c r="B218" s="226" t="s">
        <v>426</v>
      </c>
      <c r="C218" s="225"/>
      <c r="D218" s="225"/>
      <c r="E218" s="225"/>
      <c r="F218" s="225"/>
      <c r="G218" s="225"/>
      <c r="H218" s="225"/>
      <c r="I218" s="225"/>
      <c r="J218" s="225"/>
      <c r="K218" s="225"/>
      <c r="L218" s="225"/>
      <c r="M218" s="225"/>
      <c r="N218" s="225"/>
      <c r="O218" s="255">
        <f t="shared" si="13"/>
        <v>0</v>
      </c>
    </row>
    <row r="219" spans="1:15" s="1" customFormat="1" ht="23.25" customHeight="1">
      <c r="A219" s="225">
        <v>205</v>
      </c>
      <c r="B219" s="226" t="s">
        <v>427</v>
      </c>
      <c r="C219" s="225"/>
      <c r="D219" s="225"/>
      <c r="E219" s="225"/>
      <c r="F219" s="225"/>
      <c r="G219" s="225"/>
      <c r="H219" s="225"/>
      <c r="I219" s="225"/>
      <c r="J219" s="225"/>
      <c r="K219" s="225"/>
      <c r="L219" s="225"/>
      <c r="M219" s="225"/>
      <c r="N219" s="225"/>
      <c r="O219" s="255">
        <f t="shared" si="13"/>
        <v>0</v>
      </c>
    </row>
    <row r="220" spans="1:15" s="1" customFormat="1" ht="23.25" customHeight="1">
      <c r="A220" s="225">
        <v>206</v>
      </c>
      <c r="B220" s="226" t="s">
        <v>428</v>
      </c>
      <c r="C220" s="225"/>
      <c r="D220" s="225"/>
      <c r="E220" s="225"/>
      <c r="F220" s="225"/>
      <c r="G220" s="225"/>
      <c r="H220" s="225"/>
      <c r="I220" s="225"/>
      <c r="J220" s="225"/>
      <c r="K220" s="225"/>
      <c r="L220" s="225"/>
      <c r="M220" s="225"/>
      <c r="N220" s="225"/>
      <c r="O220" s="255">
        <f t="shared" si="13"/>
        <v>0</v>
      </c>
    </row>
    <row r="221" spans="1:15" s="1" customFormat="1" ht="23.25" customHeight="1">
      <c r="A221" s="225">
        <v>207</v>
      </c>
      <c r="B221" s="226" t="s">
        <v>429</v>
      </c>
      <c r="C221" s="225"/>
      <c r="D221" s="225"/>
      <c r="E221" s="225"/>
      <c r="F221" s="225"/>
      <c r="G221" s="225"/>
      <c r="H221" s="225"/>
      <c r="I221" s="225"/>
      <c r="J221" s="225"/>
      <c r="K221" s="225"/>
      <c r="L221" s="225"/>
      <c r="M221" s="225"/>
      <c r="N221" s="225"/>
      <c r="O221" s="255">
        <f t="shared" si="13"/>
        <v>0</v>
      </c>
    </row>
    <row r="222" spans="1:15" s="1" customFormat="1" ht="23.25" customHeight="1">
      <c r="A222" s="225">
        <v>208</v>
      </c>
      <c r="B222" s="226" t="s">
        <v>430</v>
      </c>
      <c r="C222" s="225"/>
      <c r="D222" s="225"/>
      <c r="E222" s="225"/>
      <c r="F222" s="225"/>
      <c r="G222" s="225"/>
      <c r="H222" s="225"/>
      <c r="I222" s="225"/>
      <c r="J222" s="225"/>
      <c r="K222" s="225"/>
      <c r="L222" s="225"/>
      <c r="M222" s="225"/>
      <c r="N222" s="225"/>
      <c r="O222" s="255">
        <f t="shared" si="13"/>
        <v>0</v>
      </c>
    </row>
    <row r="223" spans="1:15" s="1" customFormat="1" ht="23.25" customHeight="1">
      <c r="A223" s="225">
        <v>209</v>
      </c>
      <c r="B223" s="226" t="s">
        <v>431</v>
      </c>
      <c r="C223" s="225"/>
      <c r="D223" s="225"/>
      <c r="E223" s="225"/>
      <c r="F223" s="225"/>
      <c r="G223" s="225"/>
      <c r="H223" s="225"/>
      <c r="I223" s="225"/>
      <c r="J223" s="225"/>
      <c r="K223" s="225"/>
      <c r="L223" s="225"/>
      <c r="M223" s="225"/>
      <c r="N223" s="225"/>
      <c r="O223" s="255">
        <f t="shared" si="13"/>
        <v>0</v>
      </c>
    </row>
    <row r="224" spans="1:15" s="1" customFormat="1" ht="23.25" customHeight="1">
      <c r="A224" s="225">
        <v>210</v>
      </c>
      <c r="B224" s="226" t="s">
        <v>432</v>
      </c>
      <c r="C224" s="225"/>
      <c r="D224" s="225"/>
      <c r="E224" s="225"/>
      <c r="F224" s="225"/>
      <c r="G224" s="225"/>
      <c r="H224" s="225"/>
      <c r="I224" s="225"/>
      <c r="J224" s="225"/>
      <c r="K224" s="225"/>
      <c r="L224" s="225"/>
      <c r="M224" s="225"/>
      <c r="N224" s="225"/>
      <c r="O224" s="255">
        <f t="shared" si="13"/>
        <v>0</v>
      </c>
    </row>
    <row r="225" spans="1:15" s="1" customFormat="1" ht="23.25" customHeight="1">
      <c r="A225" s="225">
        <v>211</v>
      </c>
      <c r="B225" s="226" t="s">
        <v>433</v>
      </c>
      <c r="C225" s="225"/>
      <c r="D225" s="225"/>
      <c r="E225" s="225"/>
      <c r="F225" s="225"/>
      <c r="G225" s="225"/>
      <c r="H225" s="225"/>
      <c r="I225" s="225"/>
      <c r="J225" s="225"/>
      <c r="K225" s="225"/>
      <c r="L225" s="225"/>
      <c r="M225" s="225"/>
      <c r="N225" s="225"/>
      <c r="O225" s="255">
        <f t="shared" si="13"/>
        <v>0</v>
      </c>
    </row>
    <row r="226" spans="1:15" s="1" customFormat="1" ht="23.25" customHeight="1">
      <c r="A226" s="225">
        <v>212</v>
      </c>
      <c r="B226" s="226" t="s">
        <v>434</v>
      </c>
      <c r="C226" s="225"/>
      <c r="D226" s="225"/>
      <c r="E226" s="225"/>
      <c r="F226" s="225"/>
      <c r="G226" s="225"/>
      <c r="H226" s="225"/>
      <c r="I226" s="225"/>
      <c r="J226" s="225"/>
      <c r="K226" s="225"/>
      <c r="L226" s="225"/>
      <c r="M226" s="225"/>
      <c r="N226" s="225"/>
      <c r="O226" s="255">
        <f t="shared" si="13"/>
        <v>0</v>
      </c>
    </row>
    <row r="227" spans="1:15" s="1" customFormat="1" ht="23.25" customHeight="1">
      <c r="A227" s="225">
        <v>213</v>
      </c>
      <c r="B227" s="226" t="s">
        <v>435</v>
      </c>
      <c r="C227" s="225"/>
      <c r="D227" s="225"/>
      <c r="E227" s="225"/>
      <c r="F227" s="225"/>
      <c r="G227" s="225"/>
      <c r="H227" s="225"/>
      <c r="I227" s="225"/>
      <c r="J227" s="225"/>
      <c r="K227" s="225"/>
      <c r="L227" s="225"/>
      <c r="M227" s="225"/>
      <c r="N227" s="225"/>
      <c r="O227" s="255">
        <f t="shared" si="13"/>
        <v>0</v>
      </c>
    </row>
    <row r="228" spans="1:15" s="1" customFormat="1" ht="23.25" customHeight="1">
      <c r="A228" s="225">
        <v>214</v>
      </c>
      <c r="B228" s="226" t="s">
        <v>436</v>
      </c>
      <c r="C228" s="225"/>
      <c r="D228" s="225"/>
      <c r="E228" s="225"/>
      <c r="F228" s="225"/>
      <c r="G228" s="225"/>
      <c r="H228" s="225"/>
      <c r="I228" s="225"/>
      <c r="J228" s="225"/>
      <c r="K228" s="225"/>
      <c r="L228" s="225"/>
      <c r="M228" s="225"/>
      <c r="N228" s="225"/>
      <c r="O228" s="255">
        <f t="shared" si="13"/>
        <v>0</v>
      </c>
    </row>
    <row r="229" spans="1:15" s="1" customFormat="1" ht="23.25" customHeight="1">
      <c r="A229" s="225">
        <v>215</v>
      </c>
      <c r="B229" s="226" t="s">
        <v>437</v>
      </c>
      <c r="C229" s="225"/>
      <c r="D229" s="225"/>
      <c r="E229" s="225"/>
      <c r="F229" s="225"/>
      <c r="G229" s="225"/>
      <c r="H229" s="225"/>
      <c r="I229" s="225"/>
      <c r="J229" s="225"/>
      <c r="K229" s="225"/>
      <c r="L229" s="225"/>
      <c r="M229" s="225"/>
      <c r="N229" s="225"/>
      <c r="O229" s="255">
        <f t="shared" si="13"/>
        <v>0</v>
      </c>
    </row>
    <row r="230" spans="1:15" s="1" customFormat="1" ht="23.25" customHeight="1">
      <c r="A230" s="225">
        <v>216</v>
      </c>
      <c r="B230" s="226" t="s">
        <v>438</v>
      </c>
      <c r="C230" s="225"/>
      <c r="D230" s="225"/>
      <c r="E230" s="225"/>
      <c r="F230" s="225"/>
      <c r="G230" s="225"/>
      <c r="H230" s="225"/>
      <c r="I230" s="225"/>
      <c r="J230" s="225"/>
      <c r="K230" s="225"/>
      <c r="L230" s="225"/>
      <c r="M230" s="225"/>
      <c r="N230" s="225"/>
      <c r="O230" s="255">
        <f t="shared" si="13"/>
        <v>0</v>
      </c>
    </row>
    <row r="231" spans="1:15" s="1" customFormat="1" ht="23.25" customHeight="1">
      <c r="A231" s="255"/>
      <c r="B231" s="257"/>
      <c r="C231" s="255">
        <f>SUM(C211:C230)</f>
        <v>0</v>
      </c>
      <c r="D231" s="255">
        <f aca="true" t="shared" si="15" ref="D231:O231">SUM(D211:D230)</f>
        <v>0</v>
      </c>
      <c r="E231" s="255">
        <f t="shared" si="15"/>
        <v>0</v>
      </c>
      <c r="F231" s="255">
        <f t="shared" si="15"/>
        <v>0</v>
      </c>
      <c r="G231" s="255">
        <f t="shared" si="15"/>
        <v>0</v>
      </c>
      <c r="H231" s="255">
        <f t="shared" si="15"/>
        <v>0</v>
      </c>
      <c r="I231" s="255">
        <f t="shared" si="15"/>
        <v>0</v>
      </c>
      <c r="J231" s="255">
        <f t="shared" si="15"/>
        <v>0</v>
      </c>
      <c r="K231" s="255">
        <f t="shared" si="15"/>
        <v>0</v>
      </c>
      <c r="L231" s="255">
        <f t="shared" si="15"/>
        <v>0</v>
      </c>
      <c r="M231" s="255">
        <f t="shared" si="15"/>
        <v>0</v>
      </c>
      <c r="N231" s="255">
        <f t="shared" si="15"/>
        <v>0</v>
      </c>
      <c r="O231" s="255">
        <f t="shared" si="15"/>
        <v>0</v>
      </c>
    </row>
    <row r="232" spans="1:15" s="1" customFormat="1" ht="23.25" customHeight="1">
      <c r="A232" s="225">
        <v>217</v>
      </c>
      <c r="B232" s="226" t="s">
        <v>439</v>
      </c>
      <c r="C232" s="225"/>
      <c r="D232" s="225"/>
      <c r="E232" s="225"/>
      <c r="F232" s="225"/>
      <c r="G232" s="225"/>
      <c r="H232" s="225"/>
      <c r="I232" s="225"/>
      <c r="J232" s="225"/>
      <c r="K232" s="225"/>
      <c r="L232" s="225"/>
      <c r="M232" s="225"/>
      <c r="N232" s="225"/>
      <c r="O232" s="255">
        <f t="shared" si="13"/>
        <v>0</v>
      </c>
    </row>
    <row r="233" spans="1:15" s="1" customFormat="1" ht="23.25" customHeight="1">
      <c r="A233" s="225">
        <v>218</v>
      </c>
      <c r="B233" s="226" t="s">
        <v>440</v>
      </c>
      <c r="C233" s="225"/>
      <c r="D233" s="225"/>
      <c r="E233" s="225"/>
      <c r="F233" s="225"/>
      <c r="G233" s="225"/>
      <c r="H233" s="225"/>
      <c r="I233" s="225"/>
      <c r="J233" s="225"/>
      <c r="K233" s="225"/>
      <c r="L233" s="225"/>
      <c r="M233" s="225"/>
      <c r="N233" s="225"/>
      <c r="O233" s="255">
        <f t="shared" si="13"/>
        <v>0</v>
      </c>
    </row>
    <row r="234" spans="1:15" s="1" customFormat="1" ht="23.25" customHeight="1">
      <c r="A234" s="225">
        <v>219</v>
      </c>
      <c r="B234" s="226" t="s">
        <v>441</v>
      </c>
      <c r="C234" s="225"/>
      <c r="D234" s="225"/>
      <c r="E234" s="225"/>
      <c r="F234" s="225"/>
      <c r="G234" s="225"/>
      <c r="H234" s="225"/>
      <c r="I234" s="225"/>
      <c r="J234" s="225"/>
      <c r="K234" s="225"/>
      <c r="L234" s="225"/>
      <c r="M234" s="225"/>
      <c r="N234" s="225"/>
      <c r="O234" s="255">
        <f t="shared" si="13"/>
        <v>0</v>
      </c>
    </row>
    <row r="235" spans="1:15" s="1" customFormat="1" ht="23.25" customHeight="1">
      <c r="A235" s="225">
        <v>220</v>
      </c>
      <c r="B235" s="226" t="s">
        <v>442</v>
      </c>
      <c r="C235" s="225"/>
      <c r="D235" s="225"/>
      <c r="E235" s="225"/>
      <c r="F235" s="225"/>
      <c r="G235" s="225"/>
      <c r="H235" s="225"/>
      <c r="I235" s="225"/>
      <c r="J235" s="225"/>
      <c r="K235" s="225"/>
      <c r="L235" s="225"/>
      <c r="M235" s="225"/>
      <c r="N235" s="225"/>
      <c r="O235" s="255">
        <f t="shared" si="13"/>
        <v>0</v>
      </c>
    </row>
    <row r="236" spans="1:15" s="1" customFormat="1" ht="23.25" customHeight="1">
      <c r="A236" s="225">
        <v>221</v>
      </c>
      <c r="B236" s="226" t="s">
        <v>443</v>
      </c>
      <c r="C236" s="225"/>
      <c r="D236" s="225"/>
      <c r="E236" s="225"/>
      <c r="F236" s="225"/>
      <c r="G236" s="225"/>
      <c r="H236" s="225"/>
      <c r="I236" s="225"/>
      <c r="J236" s="225"/>
      <c r="K236" s="225"/>
      <c r="L236" s="225"/>
      <c r="M236" s="225"/>
      <c r="N236" s="225"/>
      <c r="O236" s="255">
        <f t="shared" si="13"/>
        <v>0</v>
      </c>
    </row>
    <row r="237" spans="1:15" s="1" customFormat="1" ht="23.25" customHeight="1">
      <c r="A237" s="225">
        <v>222</v>
      </c>
      <c r="B237" s="226" t="s">
        <v>444</v>
      </c>
      <c r="C237" s="225"/>
      <c r="D237" s="225"/>
      <c r="E237" s="225"/>
      <c r="F237" s="225"/>
      <c r="G237" s="225"/>
      <c r="H237" s="225"/>
      <c r="I237" s="225"/>
      <c r="J237" s="225"/>
      <c r="K237" s="225"/>
      <c r="L237" s="225"/>
      <c r="M237" s="225"/>
      <c r="N237" s="225"/>
      <c r="O237" s="255">
        <f t="shared" si="13"/>
        <v>0</v>
      </c>
    </row>
    <row r="238" spans="1:15" s="1" customFormat="1" ht="23.25" customHeight="1">
      <c r="A238" s="225">
        <v>223</v>
      </c>
      <c r="B238" s="226" t="s">
        <v>445</v>
      </c>
      <c r="C238" s="225"/>
      <c r="D238" s="225"/>
      <c r="E238" s="225"/>
      <c r="F238" s="225"/>
      <c r="G238" s="225"/>
      <c r="H238" s="225"/>
      <c r="I238" s="225"/>
      <c r="J238" s="225"/>
      <c r="K238" s="225"/>
      <c r="L238" s="225"/>
      <c r="M238" s="225"/>
      <c r="N238" s="225"/>
      <c r="O238" s="255">
        <f t="shared" si="13"/>
        <v>0</v>
      </c>
    </row>
    <row r="239" spans="1:15" s="1" customFormat="1" ht="23.25" customHeight="1">
      <c r="A239" s="225">
        <v>224</v>
      </c>
      <c r="B239" s="226" t="s">
        <v>446</v>
      </c>
      <c r="C239" s="225"/>
      <c r="D239" s="225"/>
      <c r="E239" s="225"/>
      <c r="F239" s="225"/>
      <c r="G239" s="225"/>
      <c r="H239" s="225"/>
      <c r="I239" s="225"/>
      <c r="J239" s="225"/>
      <c r="K239" s="225"/>
      <c r="L239" s="225"/>
      <c r="M239" s="225"/>
      <c r="N239" s="225"/>
      <c r="O239" s="255">
        <f t="shared" si="13"/>
        <v>0</v>
      </c>
    </row>
    <row r="240" spans="1:15" s="1" customFormat="1" ht="23.25" customHeight="1">
      <c r="A240" s="225">
        <v>225</v>
      </c>
      <c r="B240" s="226" t="s">
        <v>447</v>
      </c>
      <c r="C240" s="225"/>
      <c r="D240" s="225"/>
      <c r="E240" s="225"/>
      <c r="F240" s="225"/>
      <c r="G240" s="225"/>
      <c r="H240" s="225"/>
      <c r="I240" s="225"/>
      <c r="J240" s="225"/>
      <c r="K240" s="225"/>
      <c r="L240" s="225"/>
      <c r="M240" s="225"/>
      <c r="N240" s="225"/>
      <c r="O240" s="255">
        <f t="shared" si="13"/>
        <v>0</v>
      </c>
    </row>
    <row r="241" spans="1:15" s="1" customFormat="1" ht="23.25" customHeight="1">
      <c r="A241" s="255"/>
      <c r="B241" s="257"/>
      <c r="C241" s="255">
        <f>SUM(C232:C240)</f>
        <v>0</v>
      </c>
      <c r="D241" s="255">
        <f aca="true" t="shared" si="16" ref="D241:O241">SUM(D232:D240)</f>
        <v>0</v>
      </c>
      <c r="E241" s="255">
        <f t="shared" si="16"/>
        <v>0</v>
      </c>
      <c r="F241" s="255">
        <f t="shared" si="16"/>
        <v>0</v>
      </c>
      <c r="G241" s="255">
        <f t="shared" si="16"/>
        <v>0</v>
      </c>
      <c r="H241" s="255">
        <f t="shared" si="16"/>
        <v>0</v>
      </c>
      <c r="I241" s="255">
        <f t="shared" si="16"/>
        <v>0</v>
      </c>
      <c r="J241" s="255">
        <f t="shared" si="16"/>
        <v>0</v>
      </c>
      <c r="K241" s="255">
        <f t="shared" si="16"/>
        <v>0</v>
      </c>
      <c r="L241" s="255">
        <f t="shared" si="16"/>
        <v>0</v>
      </c>
      <c r="M241" s="255">
        <f t="shared" si="16"/>
        <v>0</v>
      </c>
      <c r="N241" s="255">
        <f t="shared" si="16"/>
        <v>0</v>
      </c>
      <c r="O241" s="255">
        <f t="shared" si="16"/>
        <v>0</v>
      </c>
    </row>
    <row r="242" spans="1:15" s="1" customFormat="1" ht="23.25" customHeight="1">
      <c r="A242" s="225">
        <v>226</v>
      </c>
      <c r="B242" s="226" t="s">
        <v>448</v>
      </c>
      <c r="C242" s="225"/>
      <c r="D242" s="225"/>
      <c r="E242" s="225"/>
      <c r="F242" s="225"/>
      <c r="G242" s="225"/>
      <c r="H242" s="225"/>
      <c r="I242" s="225"/>
      <c r="J242" s="225"/>
      <c r="K242" s="225"/>
      <c r="L242" s="225"/>
      <c r="M242" s="225"/>
      <c r="N242" s="225"/>
      <c r="O242" s="255">
        <f t="shared" si="13"/>
        <v>0</v>
      </c>
    </row>
    <row r="243" spans="1:15" s="1" customFormat="1" ht="23.25" customHeight="1">
      <c r="A243" s="225">
        <v>227</v>
      </c>
      <c r="B243" s="226" t="s">
        <v>449</v>
      </c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55">
        <f t="shared" si="13"/>
        <v>0</v>
      </c>
    </row>
    <row r="244" spans="1:15" s="1" customFormat="1" ht="23.25" customHeight="1">
      <c r="A244" s="225">
        <v>228</v>
      </c>
      <c r="B244" s="226" t="s">
        <v>450</v>
      </c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55">
        <f t="shared" si="13"/>
        <v>0</v>
      </c>
    </row>
    <row r="245" spans="1:15" s="1" customFormat="1" ht="23.25" customHeight="1">
      <c r="A245" s="225">
        <v>229</v>
      </c>
      <c r="B245" s="226" t="s">
        <v>451</v>
      </c>
      <c r="C245" s="225"/>
      <c r="D245" s="225"/>
      <c r="E245" s="225"/>
      <c r="F245" s="225"/>
      <c r="G245" s="225"/>
      <c r="H245" s="225"/>
      <c r="I245" s="225"/>
      <c r="J245" s="225"/>
      <c r="K245" s="225"/>
      <c r="L245" s="225"/>
      <c r="M245" s="225"/>
      <c r="N245" s="225"/>
      <c r="O245" s="255">
        <f t="shared" si="13"/>
        <v>0</v>
      </c>
    </row>
    <row r="246" spans="1:15" s="1" customFormat="1" ht="23.25" customHeight="1">
      <c r="A246" s="225">
        <v>230</v>
      </c>
      <c r="B246" s="226" t="s">
        <v>452</v>
      </c>
      <c r="C246" s="225"/>
      <c r="D246" s="225"/>
      <c r="E246" s="225"/>
      <c r="F246" s="225"/>
      <c r="G246" s="225"/>
      <c r="H246" s="225"/>
      <c r="I246" s="225"/>
      <c r="J246" s="225"/>
      <c r="K246" s="225"/>
      <c r="L246" s="225"/>
      <c r="M246" s="225"/>
      <c r="N246" s="225"/>
      <c r="O246" s="255">
        <f t="shared" si="13"/>
        <v>0</v>
      </c>
    </row>
    <row r="247" spans="1:15" s="1" customFormat="1" ht="23.25" customHeight="1">
      <c r="A247" s="225">
        <v>231</v>
      </c>
      <c r="B247" s="226" t="s">
        <v>453</v>
      </c>
      <c r="C247" s="225"/>
      <c r="D247" s="225"/>
      <c r="E247" s="225"/>
      <c r="F247" s="225"/>
      <c r="G247" s="225"/>
      <c r="H247" s="225"/>
      <c r="I247" s="225"/>
      <c r="J247" s="225"/>
      <c r="K247" s="225"/>
      <c r="L247" s="225"/>
      <c r="M247" s="225"/>
      <c r="N247" s="225"/>
      <c r="O247" s="255">
        <f t="shared" si="13"/>
        <v>0</v>
      </c>
    </row>
    <row r="248" spans="1:15" s="1" customFormat="1" ht="23.25" customHeight="1">
      <c r="A248" s="225">
        <v>232</v>
      </c>
      <c r="B248" s="226" t="s">
        <v>454</v>
      </c>
      <c r="C248" s="225"/>
      <c r="D248" s="225"/>
      <c r="E248" s="225"/>
      <c r="F248" s="225"/>
      <c r="G248" s="225"/>
      <c r="H248" s="225"/>
      <c r="I248" s="225"/>
      <c r="J248" s="225"/>
      <c r="K248" s="225"/>
      <c r="L248" s="225"/>
      <c r="M248" s="225"/>
      <c r="N248" s="225"/>
      <c r="O248" s="255">
        <f t="shared" si="13"/>
        <v>0</v>
      </c>
    </row>
    <row r="249" spans="1:15" s="1" customFormat="1" ht="23.25" customHeight="1">
      <c r="A249" s="225">
        <v>233</v>
      </c>
      <c r="B249" s="226" t="s">
        <v>455</v>
      </c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55">
        <f t="shared" si="13"/>
        <v>0</v>
      </c>
    </row>
    <row r="250" spans="1:15" s="1" customFormat="1" ht="23.25" customHeight="1">
      <c r="A250" s="225">
        <v>234</v>
      </c>
      <c r="B250" s="226" t="s">
        <v>456</v>
      </c>
      <c r="C250" s="225"/>
      <c r="D250" s="225"/>
      <c r="E250" s="225"/>
      <c r="F250" s="225"/>
      <c r="G250" s="225"/>
      <c r="H250" s="225"/>
      <c r="I250" s="225"/>
      <c r="J250" s="225"/>
      <c r="K250" s="225"/>
      <c r="L250" s="225"/>
      <c r="M250" s="225"/>
      <c r="N250" s="225"/>
      <c r="O250" s="255">
        <f t="shared" si="13"/>
        <v>0</v>
      </c>
    </row>
    <row r="251" spans="1:15" s="1" customFormat="1" ht="23.25" customHeight="1">
      <c r="A251" s="225">
        <v>235</v>
      </c>
      <c r="B251" s="226" t="s">
        <v>457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255">
        <f t="shared" si="13"/>
        <v>0</v>
      </c>
    </row>
    <row r="252" spans="1:15" s="1" customFormat="1" ht="23.25" customHeight="1">
      <c r="A252" s="225">
        <v>236</v>
      </c>
      <c r="B252" s="226" t="s">
        <v>458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255">
        <f t="shared" si="13"/>
        <v>0</v>
      </c>
    </row>
    <row r="253" spans="1:15" s="1" customFormat="1" ht="23.25" customHeight="1">
      <c r="A253" s="225">
        <v>237</v>
      </c>
      <c r="B253" s="226" t="s">
        <v>459</v>
      </c>
      <c r="C253" s="225"/>
      <c r="D253" s="225"/>
      <c r="E253" s="225"/>
      <c r="F253" s="225"/>
      <c r="G253" s="225"/>
      <c r="H253" s="225"/>
      <c r="I253" s="225"/>
      <c r="J253" s="225"/>
      <c r="K253" s="225"/>
      <c r="L253" s="225"/>
      <c r="M253" s="225"/>
      <c r="N253" s="225"/>
      <c r="O253" s="255">
        <f t="shared" si="13"/>
        <v>0</v>
      </c>
    </row>
    <row r="254" spans="1:15" s="1" customFormat="1" ht="23.25" customHeight="1">
      <c r="A254" s="225">
        <v>238</v>
      </c>
      <c r="B254" s="226" t="s">
        <v>460</v>
      </c>
      <c r="C254" s="225"/>
      <c r="D254" s="225"/>
      <c r="E254" s="225"/>
      <c r="F254" s="225"/>
      <c r="G254" s="225"/>
      <c r="H254" s="225"/>
      <c r="I254" s="225"/>
      <c r="J254" s="225"/>
      <c r="K254" s="225"/>
      <c r="L254" s="225"/>
      <c r="M254" s="225"/>
      <c r="N254" s="225"/>
      <c r="O254" s="255">
        <f t="shared" si="13"/>
        <v>0</v>
      </c>
    </row>
    <row r="255" spans="1:15" s="1" customFormat="1" ht="23.25" customHeight="1">
      <c r="A255" s="225">
        <v>239</v>
      </c>
      <c r="B255" s="226" t="s">
        <v>461</v>
      </c>
      <c r="C255" s="225"/>
      <c r="D255" s="225"/>
      <c r="E255" s="225"/>
      <c r="F255" s="225"/>
      <c r="G255" s="225"/>
      <c r="H255" s="225"/>
      <c r="I255" s="225"/>
      <c r="J255" s="225"/>
      <c r="K255" s="225"/>
      <c r="L255" s="225"/>
      <c r="M255" s="225"/>
      <c r="N255" s="225"/>
      <c r="O255" s="255">
        <f t="shared" si="13"/>
        <v>0</v>
      </c>
    </row>
    <row r="256" spans="1:15" s="1" customFormat="1" ht="23.25" customHeight="1">
      <c r="A256" s="225">
        <v>240</v>
      </c>
      <c r="B256" s="226" t="s">
        <v>462</v>
      </c>
      <c r="C256" s="225"/>
      <c r="D256" s="225"/>
      <c r="E256" s="225"/>
      <c r="F256" s="225"/>
      <c r="G256" s="225"/>
      <c r="H256" s="225"/>
      <c r="I256" s="225"/>
      <c r="J256" s="225"/>
      <c r="K256" s="225"/>
      <c r="L256" s="225"/>
      <c r="M256" s="225"/>
      <c r="N256" s="225"/>
      <c r="O256" s="255">
        <f t="shared" si="13"/>
        <v>0</v>
      </c>
    </row>
    <row r="257" spans="1:15" s="1" customFormat="1" ht="23.25" customHeight="1">
      <c r="A257" s="255"/>
      <c r="B257" s="257"/>
      <c r="C257" s="255">
        <f>SUM(C242:C256)</f>
        <v>0</v>
      </c>
      <c r="D257" s="255">
        <f aca="true" t="shared" si="17" ref="D257:O257">SUM(D242:D256)</f>
        <v>0</v>
      </c>
      <c r="E257" s="255">
        <f t="shared" si="17"/>
        <v>0</v>
      </c>
      <c r="F257" s="255">
        <f t="shared" si="17"/>
        <v>0</v>
      </c>
      <c r="G257" s="255">
        <f t="shared" si="17"/>
        <v>0</v>
      </c>
      <c r="H257" s="255">
        <f t="shared" si="17"/>
        <v>0</v>
      </c>
      <c r="I257" s="255">
        <f t="shared" si="17"/>
        <v>0</v>
      </c>
      <c r="J257" s="255">
        <f t="shared" si="17"/>
        <v>0</v>
      </c>
      <c r="K257" s="255">
        <f t="shared" si="17"/>
        <v>0</v>
      </c>
      <c r="L257" s="255">
        <f t="shared" si="17"/>
        <v>0</v>
      </c>
      <c r="M257" s="255">
        <f t="shared" si="17"/>
        <v>0</v>
      </c>
      <c r="N257" s="255">
        <f t="shared" si="17"/>
        <v>0</v>
      </c>
      <c r="O257" s="255">
        <f t="shared" si="17"/>
        <v>0</v>
      </c>
    </row>
    <row r="258" spans="1:15" s="1" customFormat="1" ht="23.25" customHeight="1">
      <c r="A258" s="225">
        <v>241</v>
      </c>
      <c r="B258" s="226" t="s">
        <v>463</v>
      </c>
      <c r="C258" s="225"/>
      <c r="D258" s="225"/>
      <c r="E258" s="225"/>
      <c r="F258" s="225"/>
      <c r="G258" s="225"/>
      <c r="H258" s="225"/>
      <c r="I258" s="225"/>
      <c r="J258" s="225"/>
      <c r="K258" s="225"/>
      <c r="L258" s="225"/>
      <c r="M258" s="225"/>
      <c r="N258" s="225"/>
      <c r="O258" s="255">
        <f t="shared" si="13"/>
        <v>0</v>
      </c>
    </row>
    <row r="259" spans="1:15" s="1" customFormat="1" ht="23.25" customHeight="1">
      <c r="A259" s="225">
        <v>242</v>
      </c>
      <c r="B259" s="226" t="s">
        <v>464</v>
      </c>
      <c r="C259" s="225"/>
      <c r="D259" s="225"/>
      <c r="E259" s="225"/>
      <c r="F259" s="225"/>
      <c r="G259" s="225"/>
      <c r="H259" s="225"/>
      <c r="I259" s="225"/>
      <c r="J259" s="225"/>
      <c r="K259" s="225"/>
      <c r="L259" s="225"/>
      <c r="M259" s="225"/>
      <c r="N259" s="225"/>
      <c r="O259" s="255">
        <f t="shared" si="13"/>
        <v>0</v>
      </c>
    </row>
    <row r="260" spans="1:15" s="1" customFormat="1" ht="23.25" customHeight="1">
      <c r="A260" s="225">
        <v>243</v>
      </c>
      <c r="B260" s="226" t="s">
        <v>465</v>
      </c>
      <c r="C260" s="225"/>
      <c r="D260" s="225"/>
      <c r="E260" s="225"/>
      <c r="F260" s="225"/>
      <c r="G260" s="225"/>
      <c r="H260" s="225"/>
      <c r="I260" s="225"/>
      <c r="J260" s="225"/>
      <c r="K260" s="225"/>
      <c r="L260" s="225"/>
      <c r="M260" s="225"/>
      <c r="N260" s="225"/>
      <c r="O260" s="255">
        <f t="shared" si="13"/>
        <v>0</v>
      </c>
    </row>
    <row r="261" spans="1:15" s="1" customFormat="1" ht="23.25" customHeight="1">
      <c r="A261" s="225">
        <v>244</v>
      </c>
      <c r="B261" s="226" t="s">
        <v>466</v>
      </c>
      <c r="C261" s="225"/>
      <c r="D261" s="225"/>
      <c r="E261" s="225"/>
      <c r="F261" s="225"/>
      <c r="G261" s="225"/>
      <c r="H261" s="225"/>
      <c r="I261" s="225"/>
      <c r="J261" s="225"/>
      <c r="K261" s="225"/>
      <c r="L261" s="225"/>
      <c r="M261" s="225"/>
      <c r="N261" s="225"/>
      <c r="O261" s="255">
        <f t="shared" si="13"/>
        <v>0</v>
      </c>
    </row>
    <row r="262" spans="1:15" s="1" customFormat="1" ht="23.25" customHeight="1">
      <c r="A262" s="225">
        <v>245</v>
      </c>
      <c r="B262" s="226" t="s">
        <v>467</v>
      </c>
      <c r="C262" s="225"/>
      <c r="D262" s="225"/>
      <c r="E262" s="225"/>
      <c r="F262" s="225"/>
      <c r="G262" s="225"/>
      <c r="H262" s="225"/>
      <c r="I262" s="225"/>
      <c r="J262" s="225"/>
      <c r="K262" s="225"/>
      <c r="L262" s="225"/>
      <c r="M262" s="225"/>
      <c r="N262" s="225"/>
      <c r="O262" s="255">
        <f t="shared" si="13"/>
        <v>0</v>
      </c>
    </row>
    <row r="263" spans="1:15" s="1" customFormat="1" ht="23.25" customHeight="1">
      <c r="A263" s="225">
        <v>246</v>
      </c>
      <c r="B263" s="226" t="s">
        <v>468</v>
      </c>
      <c r="C263" s="225"/>
      <c r="D263" s="225"/>
      <c r="E263" s="225"/>
      <c r="F263" s="225"/>
      <c r="G263" s="225"/>
      <c r="H263" s="225"/>
      <c r="I263" s="225"/>
      <c r="J263" s="225"/>
      <c r="K263" s="225"/>
      <c r="L263" s="225"/>
      <c r="M263" s="225"/>
      <c r="N263" s="225"/>
      <c r="O263" s="255">
        <f t="shared" si="13"/>
        <v>0</v>
      </c>
    </row>
    <row r="264" spans="1:15" s="1" customFormat="1" ht="23.25" customHeight="1">
      <c r="A264" s="225">
        <v>247</v>
      </c>
      <c r="B264" s="226" t="s">
        <v>469</v>
      </c>
      <c r="C264" s="225"/>
      <c r="D264" s="225"/>
      <c r="E264" s="225"/>
      <c r="F264" s="225"/>
      <c r="G264" s="225"/>
      <c r="H264" s="225"/>
      <c r="I264" s="225"/>
      <c r="J264" s="225"/>
      <c r="K264" s="225"/>
      <c r="L264" s="225"/>
      <c r="M264" s="225"/>
      <c r="N264" s="225"/>
      <c r="O264" s="255">
        <f t="shared" si="13"/>
        <v>0</v>
      </c>
    </row>
    <row r="265" spans="1:15" s="1" customFormat="1" ht="23.25" customHeight="1">
      <c r="A265" s="225">
        <v>248</v>
      </c>
      <c r="B265" s="226" t="s">
        <v>470</v>
      </c>
      <c r="C265" s="225"/>
      <c r="D265" s="225"/>
      <c r="E265" s="225"/>
      <c r="F265" s="225"/>
      <c r="G265" s="225"/>
      <c r="H265" s="225"/>
      <c r="I265" s="225"/>
      <c r="J265" s="225"/>
      <c r="K265" s="225"/>
      <c r="L265" s="225"/>
      <c r="M265" s="225"/>
      <c r="N265" s="225"/>
      <c r="O265" s="255">
        <f t="shared" si="13"/>
        <v>0</v>
      </c>
    </row>
    <row r="266" spans="1:15" s="1" customFormat="1" ht="23.25" customHeight="1">
      <c r="A266" s="225">
        <v>249</v>
      </c>
      <c r="B266" s="226" t="s">
        <v>471</v>
      </c>
      <c r="C266" s="225"/>
      <c r="D266" s="225"/>
      <c r="E266" s="225"/>
      <c r="F266" s="225"/>
      <c r="G266" s="225"/>
      <c r="H266" s="225"/>
      <c r="I266" s="225"/>
      <c r="J266" s="225"/>
      <c r="K266" s="225"/>
      <c r="L266" s="225"/>
      <c r="M266" s="225"/>
      <c r="N266" s="225"/>
      <c r="O266" s="255">
        <f t="shared" si="13"/>
        <v>0</v>
      </c>
    </row>
    <row r="267" spans="1:15" s="1" customFormat="1" ht="23.25" customHeight="1">
      <c r="A267" s="225">
        <v>250</v>
      </c>
      <c r="B267" s="226" t="s">
        <v>472</v>
      </c>
      <c r="C267" s="225"/>
      <c r="D267" s="225"/>
      <c r="E267" s="225"/>
      <c r="F267" s="225"/>
      <c r="G267" s="225"/>
      <c r="H267" s="225"/>
      <c r="I267" s="225"/>
      <c r="J267" s="225"/>
      <c r="K267" s="225"/>
      <c r="L267" s="225"/>
      <c r="M267" s="225"/>
      <c r="N267" s="225"/>
      <c r="O267" s="255">
        <f t="shared" si="13"/>
        <v>0</v>
      </c>
    </row>
    <row r="268" spans="1:15" s="1" customFormat="1" ht="23.25" customHeight="1">
      <c r="A268" s="225">
        <v>251</v>
      </c>
      <c r="B268" s="226" t="s">
        <v>473</v>
      </c>
      <c r="C268" s="225"/>
      <c r="D268" s="225"/>
      <c r="E268" s="225"/>
      <c r="F268" s="225"/>
      <c r="G268" s="225"/>
      <c r="H268" s="225"/>
      <c r="I268" s="225"/>
      <c r="J268" s="225"/>
      <c r="K268" s="225"/>
      <c r="L268" s="225"/>
      <c r="M268" s="225"/>
      <c r="N268" s="225"/>
      <c r="O268" s="255">
        <f t="shared" si="13"/>
        <v>0</v>
      </c>
    </row>
    <row r="269" spans="1:15" s="1" customFormat="1" ht="23.25" customHeight="1">
      <c r="A269" s="225">
        <v>252</v>
      </c>
      <c r="B269" s="226" t="s">
        <v>474</v>
      </c>
      <c r="C269" s="225"/>
      <c r="D269" s="225"/>
      <c r="E269" s="225"/>
      <c r="F269" s="225"/>
      <c r="G269" s="225"/>
      <c r="H269" s="225"/>
      <c r="I269" s="225"/>
      <c r="J269" s="225"/>
      <c r="K269" s="225"/>
      <c r="L269" s="225"/>
      <c r="M269" s="225"/>
      <c r="N269" s="225"/>
      <c r="O269" s="255">
        <f t="shared" si="13"/>
        <v>0</v>
      </c>
    </row>
    <row r="270" spans="1:15" s="1" customFormat="1" ht="23.25" customHeight="1">
      <c r="A270" s="225">
        <v>253</v>
      </c>
      <c r="B270" s="226" t="s">
        <v>475</v>
      </c>
      <c r="C270" s="225"/>
      <c r="D270" s="225"/>
      <c r="E270" s="225"/>
      <c r="F270" s="225"/>
      <c r="G270" s="225"/>
      <c r="H270" s="225"/>
      <c r="I270" s="225"/>
      <c r="J270" s="225"/>
      <c r="K270" s="225"/>
      <c r="L270" s="225"/>
      <c r="M270" s="225"/>
      <c r="N270" s="225"/>
      <c r="O270" s="255">
        <f t="shared" si="13"/>
        <v>0</v>
      </c>
    </row>
    <row r="271" spans="1:15" s="1" customFormat="1" ht="23.25" customHeight="1">
      <c r="A271" s="225">
        <v>254</v>
      </c>
      <c r="B271" s="226" t="s">
        <v>476</v>
      </c>
      <c r="C271" s="225"/>
      <c r="D271" s="225"/>
      <c r="E271" s="225"/>
      <c r="F271" s="225"/>
      <c r="G271" s="225"/>
      <c r="H271" s="225"/>
      <c r="I271" s="225"/>
      <c r="J271" s="225"/>
      <c r="K271" s="225"/>
      <c r="L271" s="225"/>
      <c r="M271" s="225"/>
      <c r="N271" s="225"/>
      <c r="O271" s="255">
        <f t="shared" si="13"/>
        <v>0</v>
      </c>
    </row>
    <row r="272" spans="1:15" s="1" customFormat="1" ht="23.25" customHeight="1">
      <c r="A272" s="255"/>
      <c r="B272" s="257"/>
      <c r="C272" s="255">
        <f>SUM(C258:C271)</f>
        <v>0</v>
      </c>
      <c r="D272" s="255">
        <f aca="true" t="shared" si="18" ref="D272:O272">SUM(D258:D271)</f>
        <v>0</v>
      </c>
      <c r="E272" s="255">
        <f t="shared" si="18"/>
        <v>0</v>
      </c>
      <c r="F272" s="255">
        <f t="shared" si="18"/>
        <v>0</v>
      </c>
      <c r="G272" s="255">
        <f t="shared" si="18"/>
        <v>0</v>
      </c>
      <c r="H272" s="255">
        <f t="shared" si="18"/>
        <v>0</v>
      </c>
      <c r="I272" s="255">
        <f t="shared" si="18"/>
        <v>0</v>
      </c>
      <c r="J272" s="255">
        <f t="shared" si="18"/>
        <v>0</v>
      </c>
      <c r="K272" s="255">
        <f t="shared" si="18"/>
        <v>0</v>
      </c>
      <c r="L272" s="255">
        <f t="shared" si="18"/>
        <v>0</v>
      </c>
      <c r="M272" s="255">
        <f t="shared" si="18"/>
        <v>0</v>
      </c>
      <c r="N272" s="255">
        <f t="shared" si="18"/>
        <v>0</v>
      </c>
      <c r="O272" s="255">
        <f t="shared" si="18"/>
        <v>0</v>
      </c>
    </row>
    <row r="273" spans="1:15" s="1" customFormat="1" ht="23.25" customHeight="1">
      <c r="A273" s="225">
        <v>255</v>
      </c>
      <c r="B273" s="226" t="s">
        <v>477</v>
      </c>
      <c r="C273" s="225"/>
      <c r="D273" s="225"/>
      <c r="E273" s="225"/>
      <c r="F273" s="225"/>
      <c r="G273" s="225"/>
      <c r="H273" s="225"/>
      <c r="I273" s="225"/>
      <c r="J273" s="225"/>
      <c r="K273" s="225"/>
      <c r="L273" s="225"/>
      <c r="M273" s="225"/>
      <c r="N273" s="225"/>
      <c r="O273" s="255">
        <f t="shared" si="13"/>
        <v>0</v>
      </c>
    </row>
    <row r="274" spans="1:15" s="1" customFormat="1" ht="23.25" customHeight="1">
      <c r="A274" s="225">
        <v>256</v>
      </c>
      <c r="B274" s="226" t="s">
        <v>478</v>
      </c>
      <c r="C274" s="225"/>
      <c r="D274" s="225"/>
      <c r="E274" s="225"/>
      <c r="F274" s="225"/>
      <c r="G274" s="225"/>
      <c r="H274" s="225"/>
      <c r="I274" s="225"/>
      <c r="J274" s="225"/>
      <c r="K274" s="225"/>
      <c r="L274" s="225"/>
      <c r="M274" s="225"/>
      <c r="N274" s="225"/>
      <c r="O274" s="255">
        <f t="shared" si="13"/>
        <v>0</v>
      </c>
    </row>
    <row r="275" spans="1:15" s="1" customFormat="1" ht="23.25" customHeight="1">
      <c r="A275" s="225">
        <v>257</v>
      </c>
      <c r="B275" s="226" t="s">
        <v>479</v>
      </c>
      <c r="C275" s="225"/>
      <c r="D275" s="225"/>
      <c r="E275" s="225"/>
      <c r="F275" s="225"/>
      <c r="G275" s="225"/>
      <c r="H275" s="225"/>
      <c r="I275" s="225"/>
      <c r="J275" s="225"/>
      <c r="K275" s="225"/>
      <c r="L275" s="225"/>
      <c r="M275" s="225"/>
      <c r="N275" s="225"/>
      <c r="O275" s="255">
        <f t="shared" si="13"/>
        <v>0</v>
      </c>
    </row>
    <row r="276" spans="1:15" s="1" customFormat="1" ht="23.25" customHeight="1">
      <c r="A276" s="225">
        <v>258</v>
      </c>
      <c r="B276" s="226" t="s">
        <v>480</v>
      </c>
      <c r="C276" s="225"/>
      <c r="D276" s="225"/>
      <c r="E276" s="225"/>
      <c r="F276" s="225"/>
      <c r="G276" s="225"/>
      <c r="H276" s="225"/>
      <c r="I276" s="225"/>
      <c r="J276" s="225"/>
      <c r="K276" s="225"/>
      <c r="L276" s="225"/>
      <c r="M276" s="225"/>
      <c r="N276" s="225"/>
      <c r="O276" s="255">
        <f>SUM(C276:N276)</f>
        <v>0</v>
      </c>
    </row>
    <row r="277" spans="1:15" s="1" customFormat="1" ht="23.25" customHeight="1">
      <c r="A277" s="225">
        <v>259</v>
      </c>
      <c r="B277" s="226" t="s">
        <v>481</v>
      </c>
      <c r="C277" s="225"/>
      <c r="D277" s="225"/>
      <c r="E277" s="225"/>
      <c r="F277" s="225"/>
      <c r="G277" s="225"/>
      <c r="H277" s="225"/>
      <c r="I277" s="225"/>
      <c r="J277" s="225"/>
      <c r="K277" s="225"/>
      <c r="L277" s="225"/>
      <c r="M277" s="225"/>
      <c r="N277" s="225"/>
      <c r="O277" s="255">
        <f>SUM(C277:N277)</f>
        <v>0</v>
      </c>
    </row>
    <row r="278" spans="1:15" s="1" customFormat="1" ht="23.25" customHeight="1">
      <c r="A278" s="225">
        <v>260</v>
      </c>
      <c r="B278" s="226" t="s">
        <v>482</v>
      </c>
      <c r="C278" s="225"/>
      <c r="D278" s="225"/>
      <c r="E278" s="225"/>
      <c r="F278" s="225"/>
      <c r="G278" s="225"/>
      <c r="H278" s="225"/>
      <c r="I278" s="225"/>
      <c r="J278" s="225"/>
      <c r="K278" s="225"/>
      <c r="L278" s="225"/>
      <c r="M278" s="225"/>
      <c r="N278" s="225"/>
      <c r="O278" s="255">
        <f>SUM(C278:N278)</f>
        <v>0</v>
      </c>
    </row>
    <row r="279" spans="1:15" s="1" customFormat="1" ht="26.25" customHeight="1">
      <c r="A279" s="258"/>
      <c r="B279" s="258" t="s">
        <v>49</v>
      </c>
      <c r="C279" s="256">
        <f>SUM(C273:C278)</f>
        <v>0</v>
      </c>
      <c r="D279" s="256">
        <f aca="true" t="shared" si="19" ref="D279:O279">SUM(D273:D278)</f>
        <v>0</v>
      </c>
      <c r="E279" s="256">
        <f t="shared" si="19"/>
        <v>0</v>
      </c>
      <c r="F279" s="256">
        <f t="shared" si="19"/>
        <v>0</v>
      </c>
      <c r="G279" s="256">
        <f t="shared" si="19"/>
        <v>0</v>
      </c>
      <c r="H279" s="256">
        <f t="shared" si="19"/>
        <v>0</v>
      </c>
      <c r="I279" s="256">
        <f t="shared" si="19"/>
        <v>0</v>
      </c>
      <c r="J279" s="256">
        <f t="shared" si="19"/>
        <v>0</v>
      </c>
      <c r="K279" s="256">
        <f t="shared" si="19"/>
        <v>0</v>
      </c>
      <c r="L279" s="256">
        <f t="shared" si="19"/>
        <v>0</v>
      </c>
      <c r="M279" s="256">
        <f t="shared" si="19"/>
        <v>0</v>
      </c>
      <c r="N279" s="256">
        <f t="shared" si="19"/>
        <v>0</v>
      </c>
      <c r="O279" s="256">
        <f t="shared" si="19"/>
        <v>0</v>
      </c>
    </row>
  </sheetData>
  <sheetProtection/>
  <mergeCells count="2">
    <mergeCell ref="A1:O1"/>
    <mergeCell ref="A2:O2"/>
  </mergeCells>
  <printOptions/>
  <pageMargins left="0.75" right="0.75" top="0.46" bottom="0.6" header="0.29" footer="0.3"/>
  <pageSetup horizontalDpi="600" verticalDpi="600" orientation="landscape" paperSize="9" scale="90" r:id="rId1"/>
  <headerFooter alignWithMargins="0">
    <oddFooter>&amp;L&amp;Z&amp;F&amp;R16/12/2547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1">
      <pane xSplit="2" ySplit="5" topLeftCell="C6" activePane="bottomRight" state="frozen"/>
      <selection pane="topLeft" activeCell="C5" sqref="C5"/>
      <selection pane="topRight" activeCell="C5" sqref="C5"/>
      <selection pane="bottomLeft" activeCell="C5" sqref="C5"/>
      <selection pane="bottomRight" activeCell="F13" sqref="F13"/>
    </sheetView>
  </sheetViews>
  <sheetFormatPr defaultColWidth="9.140625" defaultRowHeight="12.75"/>
  <cols>
    <col min="1" max="1" width="4.7109375" style="43" customWidth="1"/>
    <col min="2" max="2" width="22.421875" style="43" bestFit="1" customWidth="1"/>
    <col min="3" max="5" width="10.140625" style="43" bestFit="1" customWidth="1"/>
    <col min="6" max="6" width="10.140625" style="43" customWidth="1"/>
    <col min="7" max="7" width="11.7109375" style="43" bestFit="1" customWidth="1"/>
    <col min="8" max="9" width="10.140625" style="43" customWidth="1"/>
    <col min="10" max="10" width="11.7109375" style="43" bestFit="1" customWidth="1"/>
    <col min="11" max="11" width="11.7109375" style="43" customWidth="1"/>
    <col min="12" max="12" width="11.7109375" style="43" bestFit="1" customWidth="1"/>
    <col min="13" max="13" width="11.7109375" style="43" customWidth="1"/>
    <col min="14" max="16" width="10.140625" style="43" bestFit="1" customWidth="1"/>
    <col min="17" max="21" width="10.140625" style="43" customWidth="1"/>
    <col min="22" max="22" width="10.421875" style="43" bestFit="1" customWidth="1"/>
    <col min="23" max="23" width="11.421875" style="43" bestFit="1" customWidth="1"/>
    <col min="24" max="24" width="11.421875" style="43" customWidth="1"/>
    <col min="25" max="28" width="9.140625" style="43" bestFit="1" customWidth="1"/>
    <col min="29" max="29" width="10.140625" style="43" bestFit="1" customWidth="1"/>
    <col min="30" max="31" width="9.140625" style="43" customWidth="1"/>
    <col min="32" max="32" width="10.140625" style="43" bestFit="1" customWidth="1"/>
    <col min="33" max="33" width="11.57421875" style="43" bestFit="1" customWidth="1"/>
    <col min="34" max="34" width="11.421875" style="43" bestFit="1" customWidth="1"/>
    <col min="35" max="36" width="11.421875" style="43" customWidth="1"/>
    <col min="37" max="38" width="11.7109375" style="43" bestFit="1" customWidth="1"/>
    <col min="39" max="39" width="12.7109375" style="43" bestFit="1" customWidth="1"/>
    <col min="40" max="16384" width="9.140625" style="43" customWidth="1"/>
  </cols>
  <sheetData>
    <row r="1" spans="1:39" ht="23.25">
      <c r="A1" s="299" t="s">
        <v>83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</row>
    <row r="2" spans="1:39" ht="23.25">
      <c r="A2" s="299" t="s">
        <v>167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</row>
    <row r="3" spans="1:39" ht="21.75">
      <c r="A3" s="44" t="s">
        <v>53</v>
      </c>
      <c r="B3" s="45"/>
      <c r="C3" s="300" t="s">
        <v>13</v>
      </c>
      <c r="D3" s="301"/>
      <c r="E3" s="301"/>
      <c r="F3" s="301"/>
      <c r="G3" s="301"/>
      <c r="H3" s="301"/>
      <c r="I3" s="301"/>
      <c r="J3" s="301"/>
      <c r="K3" s="301"/>
      <c r="L3" s="302"/>
      <c r="M3" s="115" t="s">
        <v>18</v>
      </c>
      <c r="N3" s="303" t="s">
        <v>84</v>
      </c>
      <c r="O3" s="304"/>
      <c r="P3" s="304"/>
      <c r="Q3" s="304"/>
      <c r="R3" s="304"/>
      <c r="S3" s="304"/>
      <c r="T3" s="304"/>
      <c r="U3" s="304"/>
      <c r="V3" s="304"/>
      <c r="W3" s="305"/>
      <c r="X3" s="116" t="s">
        <v>18</v>
      </c>
      <c r="Y3" s="306" t="s">
        <v>85</v>
      </c>
      <c r="Z3" s="307"/>
      <c r="AA3" s="307"/>
      <c r="AB3" s="307"/>
      <c r="AC3" s="307"/>
      <c r="AD3" s="307"/>
      <c r="AE3" s="307"/>
      <c r="AF3" s="307"/>
      <c r="AG3" s="307"/>
      <c r="AH3" s="308"/>
      <c r="AI3" s="117" t="s">
        <v>18</v>
      </c>
      <c r="AJ3" s="118">
        <v>1</v>
      </c>
      <c r="AK3" s="118">
        <v>2</v>
      </c>
      <c r="AL3" s="118">
        <v>3</v>
      </c>
      <c r="AM3" s="44" t="s">
        <v>163</v>
      </c>
    </row>
    <row r="4" spans="1:39" ht="21.75">
      <c r="A4" s="46" t="s">
        <v>54</v>
      </c>
      <c r="B4" s="46" t="s">
        <v>86</v>
      </c>
      <c r="C4" s="47" t="s">
        <v>87</v>
      </c>
      <c r="D4" s="48" t="s">
        <v>88</v>
      </c>
      <c r="E4" s="48" t="s">
        <v>89</v>
      </c>
      <c r="F4" s="48" t="s">
        <v>90</v>
      </c>
      <c r="G4" s="48">
        <v>1</v>
      </c>
      <c r="H4" s="49" t="s">
        <v>91</v>
      </c>
      <c r="I4" s="49" t="s">
        <v>92</v>
      </c>
      <c r="J4" s="49" t="s">
        <v>165</v>
      </c>
      <c r="K4" s="48" t="s">
        <v>49</v>
      </c>
      <c r="L4" s="48">
        <v>3</v>
      </c>
      <c r="M4" s="48" t="s">
        <v>160</v>
      </c>
      <c r="N4" s="50" t="s">
        <v>87</v>
      </c>
      <c r="O4" s="51" t="s">
        <v>88</v>
      </c>
      <c r="P4" s="51" t="s">
        <v>89</v>
      </c>
      <c r="Q4" s="51">
        <v>1</v>
      </c>
      <c r="R4" s="105" t="s">
        <v>93</v>
      </c>
      <c r="S4" s="105" t="s">
        <v>165</v>
      </c>
      <c r="T4" s="105" t="s">
        <v>91</v>
      </c>
      <c r="U4" s="105" t="s">
        <v>92</v>
      </c>
      <c r="V4" s="51" t="s">
        <v>166</v>
      </c>
      <c r="W4" s="51">
        <v>3</v>
      </c>
      <c r="X4" s="51" t="s">
        <v>161</v>
      </c>
      <c r="Y4" s="123" t="s">
        <v>87</v>
      </c>
      <c r="Z4" s="124" t="s">
        <v>88</v>
      </c>
      <c r="AA4" s="124" t="s">
        <v>89</v>
      </c>
      <c r="AB4" s="124" t="s">
        <v>90</v>
      </c>
      <c r="AC4" s="124">
        <v>1</v>
      </c>
      <c r="AD4" s="125" t="s">
        <v>91</v>
      </c>
      <c r="AE4" s="125" t="s">
        <v>92</v>
      </c>
      <c r="AF4" s="125" t="s">
        <v>165</v>
      </c>
      <c r="AG4" s="124" t="s">
        <v>49</v>
      </c>
      <c r="AH4" s="124">
        <v>3</v>
      </c>
      <c r="AI4" s="52" t="s">
        <v>162</v>
      </c>
      <c r="AJ4" s="119"/>
      <c r="AK4" s="119"/>
      <c r="AL4" s="119"/>
      <c r="AM4" s="46" t="s">
        <v>164</v>
      </c>
    </row>
    <row r="5" spans="1:39" ht="21.75">
      <c r="A5" s="106" t="s">
        <v>94</v>
      </c>
      <c r="B5" s="107"/>
      <c r="C5" s="108"/>
      <c r="D5" s="108"/>
      <c r="E5" s="108"/>
      <c r="F5" s="108"/>
      <c r="G5" s="108"/>
      <c r="H5" s="109"/>
      <c r="I5" s="109"/>
      <c r="J5" s="109"/>
      <c r="K5" s="110" t="s">
        <v>95</v>
      </c>
      <c r="L5" s="110" t="s">
        <v>96</v>
      </c>
      <c r="M5" s="110"/>
      <c r="N5" s="111"/>
      <c r="O5" s="111"/>
      <c r="P5" s="111"/>
      <c r="Q5" s="111"/>
      <c r="R5" s="112"/>
      <c r="S5" s="112"/>
      <c r="T5" s="112"/>
      <c r="U5" s="112"/>
      <c r="V5" s="111" t="s">
        <v>95</v>
      </c>
      <c r="W5" s="111" t="s">
        <v>96</v>
      </c>
      <c r="X5" s="111"/>
      <c r="Y5" s="126"/>
      <c r="Z5" s="126"/>
      <c r="AA5" s="126"/>
      <c r="AB5" s="126"/>
      <c r="AC5" s="126"/>
      <c r="AD5" s="127"/>
      <c r="AE5" s="127"/>
      <c r="AF5" s="127"/>
      <c r="AG5" s="126" t="s">
        <v>97</v>
      </c>
      <c r="AH5" s="126" t="s">
        <v>96</v>
      </c>
      <c r="AI5" s="113"/>
      <c r="AJ5" s="120"/>
      <c r="AK5" s="120"/>
      <c r="AL5" s="120"/>
      <c r="AM5" s="106" t="s">
        <v>98</v>
      </c>
    </row>
    <row r="6" spans="1:39" ht="21.75">
      <c r="A6" s="55">
        <v>1</v>
      </c>
      <c r="B6" s="55" t="s">
        <v>99</v>
      </c>
      <c r="C6" s="104"/>
      <c r="D6" s="104"/>
      <c r="E6" s="104"/>
      <c r="F6" s="104"/>
      <c r="G6" s="104"/>
      <c r="H6" s="56"/>
      <c r="I6" s="56"/>
      <c r="J6" s="56"/>
      <c r="K6" s="56"/>
      <c r="L6" s="56"/>
      <c r="M6" s="56">
        <f>G6+J6+L6</f>
        <v>0</v>
      </c>
      <c r="N6" s="54"/>
      <c r="O6" s="54"/>
      <c r="P6" s="54"/>
      <c r="Q6" s="54">
        <f>N6+O6+P6</f>
        <v>0</v>
      </c>
      <c r="R6" s="54"/>
      <c r="S6" s="54">
        <f>R6</f>
        <v>0</v>
      </c>
      <c r="T6" s="54"/>
      <c r="U6" s="54"/>
      <c r="V6" s="54"/>
      <c r="W6" s="54"/>
      <c r="X6" s="54">
        <f>Q6+S6+W6</f>
        <v>0</v>
      </c>
      <c r="Y6" s="128"/>
      <c r="Z6" s="128"/>
      <c r="AA6" s="128"/>
      <c r="AB6" s="128"/>
      <c r="AC6" s="128">
        <f>Y6+Z6+AA6+AB6</f>
        <v>0</v>
      </c>
      <c r="AD6" s="128"/>
      <c r="AE6" s="128"/>
      <c r="AF6" s="128">
        <f>AD6+AE6</f>
        <v>0</v>
      </c>
      <c r="AG6" s="128"/>
      <c r="AH6" s="128"/>
      <c r="AI6" s="58">
        <f>AC6+AF6+AH6</f>
        <v>0</v>
      </c>
      <c r="AJ6" s="121">
        <f>G6+Q6+AC6</f>
        <v>0</v>
      </c>
      <c r="AK6" s="121">
        <f>J6+S6+AF6</f>
        <v>0</v>
      </c>
      <c r="AL6" s="121">
        <f aca="true" t="shared" si="0" ref="AL6:AM8">L6+W6+AH6</f>
        <v>0</v>
      </c>
      <c r="AM6" s="53">
        <f t="shared" si="0"/>
        <v>0</v>
      </c>
    </row>
    <row r="7" spans="1:39" ht="21.75">
      <c r="A7" s="55">
        <v>2</v>
      </c>
      <c r="B7" s="55" t="s">
        <v>100</v>
      </c>
      <c r="C7" s="56">
        <v>39232</v>
      </c>
      <c r="D7" s="56">
        <v>63190</v>
      </c>
      <c r="E7" s="56">
        <v>57224</v>
      </c>
      <c r="F7" s="56">
        <v>53883</v>
      </c>
      <c r="G7" s="56">
        <f>C7+D7+E7+F7</f>
        <v>213529</v>
      </c>
      <c r="H7" s="56">
        <v>32949</v>
      </c>
      <c r="I7" s="56">
        <v>54257</v>
      </c>
      <c r="J7" s="56">
        <f>H7+I7</f>
        <v>87206</v>
      </c>
      <c r="K7" s="56">
        <f>C7+D7+E7+F7+H7+I7</f>
        <v>300735</v>
      </c>
      <c r="L7" s="56">
        <f>K7</f>
        <v>300735</v>
      </c>
      <c r="M7" s="56">
        <f>G7+J7+L7</f>
        <v>601470</v>
      </c>
      <c r="N7" s="54"/>
      <c r="O7" s="54"/>
      <c r="P7" s="54"/>
      <c r="Q7" s="54">
        <f>N7+O7+P7</f>
        <v>0</v>
      </c>
      <c r="R7" s="54"/>
      <c r="S7" s="54">
        <f>R7</f>
        <v>0</v>
      </c>
      <c r="T7" s="54"/>
      <c r="U7" s="54"/>
      <c r="V7" s="57">
        <f>N7+O7+P7+R7+T7+U7</f>
        <v>0</v>
      </c>
      <c r="W7" s="70">
        <f>V7</f>
        <v>0</v>
      </c>
      <c r="X7" s="54">
        <f>Q7+S7+W7</f>
        <v>0</v>
      </c>
      <c r="Y7" s="128"/>
      <c r="Z7" s="128"/>
      <c r="AA7" s="128"/>
      <c r="AB7" s="128"/>
      <c r="AC7" s="128">
        <f>Y7+Z7+AA7+AB7</f>
        <v>0</v>
      </c>
      <c r="AD7" s="128"/>
      <c r="AE7" s="128"/>
      <c r="AF7" s="128">
        <f>AD7+AE7</f>
        <v>0</v>
      </c>
      <c r="AG7" s="128">
        <f>Y7+Z7+AA7+AB7+AD7+AE7</f>
        <v>0</v>
      </c>
      <c r="AH7" s="128">
        <f>AG7</f>
        <v>0</v>
      </c>
      <c r="AI7" s="58">
        <f>AC7+AF7+AH7</f>
        <v>0</v>
      </c>
      <c r="AJ7" s="121">
        <f>G7+Q7+AC7</f>
        <v>213529</v>
      </c>
      <c r="AK7" s="121">
        <f>J7+S7+AF7</f>
        <v>87206</v>
      </c>
      <c r="AL7" s="121">
        <f t="shared" si="0"/>
        <v>300735</v>
      </c>
      <c r="AM7" s="53">
        <f t="shared" si="0"/>
        <v>601470</v>
      </c>
    </row>
    <row r="8" spans="1:39" ht="21.75">
      <c r="A8" s="59">
        <v>3</v>
      </c>
      <c r="B8" s="59" t="s">
        <v>101</v>
      </c>
      <c r="C8" s="60">
        <v>53565</v>
      </c>
      <c r="D8" s="60">
        <v>52431</v>
      </c>
      <c r="E8" s="60">
        <v>61997</v>
      </c>
      <c r="F8" s="60">
        <v>37227</v>
      </c>
      <c r="G8" s="56">
        <f>C8+D8+E8+F8</f>
        <v>205220</v>
      </c>
      <c r="H8" s="60">
        <v>49531</v>
      </c>
      <c r="I8" s="60">
        <v>66598</v>
      </c>
      <c r="J8" s="56">
        <f>H8+I8</f>
        <v>116129</v>
      </c>
      <c r="K8" s="56">
        <f>C8+D8+E8+F8+H8+I8</f>
        <v>321349</v>
      </c>
      <c r="L8" s="56">
        <f>K8</f>
        <v>321349</v>
      </c>
      <c r="M8" s="56">
        <f>G8+J8+L8</f>
        <v>642698</v>
      </c>
      <c r="N8" s="57">
        <v>11524</v>
      </c>
      <c r="O8" s="57">
        <v>11343</v>
      </c>
      <c r="P8" s="57">
        <v>10446</v>
      </c>
      <c r="Q8" s="54">
        <f>N8+O8+P8</f>
        <v>33313</v>
      </c>
      <c r="R8" s="57">
        <v>14895</v>
      </c>
      <c r="S8" s="54">
        <f>R8</f>
        <v>14895</v>
      </c>
      <c r="T8" s="57">
        <v>21972</v>
      </c>
      <c r="U8" s="57">
        <v>8076</v>
      </c>
      <c r="V8" s="57">
        <f>N8+O8+P8+R8+T8+U8</f>
        <v>78256</v>
      </c>
      <c r="W8" s="57">
        <f>V8</f>
        <v>78256</v>
      </c>
      <c r="X8" s="54">
        <f>Q8+S8+W8</f>
        <v>126464</v>
      </c>
      <c r="Y8" s="129"/>
      <c r="Z8" s="129">
        <v>1956.14</v>
      </c>
      <c r="AA8" s="129">
        <v>3380.78</v>
      </c>
      <c r="AB8" s="129">
        <v>2397.96</v>
      </c>
      <c r="AC8" s="128">
        <f>Y8+Z8+AA8+AB8</f>
        <v>7734.88</v>
      </c>
      <c r="AD8" s="129">
        <v>5567.42</v>
      </c>
      <c r="AE8" s="129">
        <v>1396.5</v>
      </c>
      <c r="AF8" s="128">
        <f>AD8+AE8</f>
        <v>6963.92</v>
      </c>
      <c r="AG8" s="128">
        <f>Y8+Z8+AA8+AB8+AD8+AE8</f>
        <v>14698.8</v>
      </c>
      <c r="AH8" s="128">
        <f>AG8</f>
        <v>14698.8</v>
      </c>
      <c r="AI8" s="58">
        <f>AC8+AF8+AH8</f>
        <v>29397.6</v>
      </c>
      <c r="AJ8" s="121">
        <f>G8+Q8+AC8</f>
        <v>246267.88</v>
      </c>
      <c r="AK8" s="121">
        <f>J8+S8+AF8</f>
        <v>137987.92</v>
      </c>
      <c r="AL8" s="121">
        <f t="shared" si="0"/>
        <v>414303.8</v>
      </c>
      <c r="AM8" s="53">
        <f t="shared" si="0"/>
        <v>798559.6</v>
      </c>
    </row>
    <row r="9" spans="1:39" ht="21.75">
      <c r="A9" s="61"/>
      <c r="B9" s="62" t="s">
        <v>102</v>
      </c>
      <c r="C9" s="63">
        <f>SUM(C7:C8)</f>
        <v>92797</v>
      </c>
      <c r="D9" s="63">
        <f>SUM(D7:D8)</f>
        <v>115621</v>
      </c>
      <c r="E9" s="63">
        <f>SUM(E7:E8)</f>
        <v>119221</v>
      </c>
      <c r="F9" s="63">
        <f>SUM(F7:F8)</f>
        <v>91110</v>
      </c>
      <c r="G9" s="63">
        <f>SUM(G7:G8)</f>
        <v>418749</v>
      </c>
      <c r="H9" s="63">
        <f aca="true" t="shared" si="1" ref="H9:M9">SUM(H6:H8)</f>
        <v>82480</v>
      </c>
      <c r="I9" s="63">
        <f t="shared" si="1"/>
        <v>120855</v>
      </c>
      <c r="J9" s="63">
        <f t="shared" si="1"/>
        <v>203335</v>
      </c>
      <c r="K9" s="63">
        <f t="shared" si="1"/>
        <v>622084</v>
      </c>
      <c r="L9" s="63">
        <f t="shared" si="1"/>
        <v>622084</v>
      </c>
      <c r="M9" s="63">
        <f t="shared" si="1"/>
        <v>1244168</v>
      </c>
      <c r="N9" s="65">
        <f>SUM(N7:N8)</f>
        <v>11524</v>
      </c>
      <c r="O9" s="65">
        <f>SUM(O7:O8)</f>
        <v>11343</v>
      </c>
      <c r="P9" s="65">
        <f>SUM(P7:P8)</f>
        <v>10446</v>
      </c>
      <c r="Q9" s="65">
        <f>SUM(Q7:Q8)</f>
        <v>33313</v>
      </c>
      <c r="R9" s="65">
        <f>SUM(R6:R8)</f>
        <v>14895</v>
      </c>
      <c r="S9" s="65">
        <f>SUM(S6:S8)</f>
        <v>14895</v>
      </c>
      <c r="T9" s="65">
        <f>SUM(T6:T8)</f>
        <v>21972</v>
      </c>
      <c r="U9" s="65">
        <f>SUM(AN6:AN8)</f>
        <v>0</v>
      </c>
      <c r="V9" s="65">
        <f>SUM(V6:V8)</f>
        <v>78256</v>
      </c>
      <c r="W9" s="65">
        <f>SUM(W6:W8)</f>
        <v>78256</v>
      </c>
      <c r="X9" s="65">
        <f>SUM(X6:X8)</f>
        <v>126464</v>
      </c>
      <c r="Y9" s="130">
        <f>SUM(Y7:Y8)</f>
        <v>0</v>
      </c>
      <c r="Z9" s="130">
        <f>SUM(Z7:Z8)</f>
        <v>1956.14</v>
      </c>
      <c r="AA9" s="130">
        <f>SUM(AA7:AA8)</f>
        <v>3380.78</v>
      </c>
      <c r="AB9" s="130">
        <f>SUM(AB7:AB8)</f>
        <v>2397.96</v>
      </c>
      <c r="AC9" s="130">
        <f>SUM(AC7:AC8)</f>
        <v>7734.88</v>
      </c>
      <c r="AD9" s="130">
        <f aca="true" t="shared" si="2" ref="AD9:AM9">SUM(AD6:AD8)</f>
        <v>5567.42</v>
      </c>
      <c r="AE9" s="130">
        <f t="shared" si="2"/>
        <v>1396.5</v>
      </c>
      <c r="AF9" s="130">
        <f t="shared" si="2"/>
        <v>6963.92</v>
      </c>
      <c r="AG9" s="130">
        <f t="shared" si="2"/>
        <v>14698.8</v>
      </c>
      <c r="AH9" s="130">
        <f t="shared" si="2"/>
        <v>14698.8</v>
      </c>
      <c r="AI9" s="66">
        <f t="shared" si="2"/>
        <v>29397.6</v>
      </c>
      <c r="AJ9" s="122">
        <f t="shared" si="2"/>
        <v>459796.88</v>
      </c>
      <c r="AK9" s="122">
        <f t="shared" si="2"/>
        <v>225193.92</v>
      </c>
      <c r="AL9" s="122">
        <f t="shared" si="2"/>
        <v>715038.8</v>
      </c>
      <c r="AM9" s="64">
        <f t="shared" si="2"/>
        <v>1400029.6</v>
      </c>
    </row>
    <row r="10" spans="1:39" ht="21.75">
      <c r="A10" s="55">
        <v>4</v>
      </c>
      <c r="B10" s="55" t="s">
        <v>103</v>
      </c>
      <c r="C10" s="56">
        <v>70265</v>
      </c>
      <c r="D10" s="56">
        <v>58374</v>
      </c>
      <c r="E10" s="56">
        <v>57516</v>
      </c>
      <c r="F10" s="56">
        <v>65286</v>
      </c>
      <c r="G10" s="56">
        <f>22533.33+192385.82</f>
        <v>214919.15000000002</v>
      </c>
      <c r="H10" s="56">
        <v>84326</v>
      </c>
      <c r="I10" s="56">
        <v>72936</v>
      </c>
      <c r="J10" s="56">
        <f>H10+I10</f>
        <v>157262</v>
      </c>
      <c r="K10" s="56">
        <f>C10+D10+E10+F10+H10+I10</f>
        <v>408703</v>
      </c>
      <c r="L10" s="56">
        <f>K10</f>
        <v>408703</v>
      </c>
      <c r="M10" s="56">
        <f>G10+J10+L10</f>
        <v>780884.15</v>
      </c>
      <c r="N10" s="54">
        <v>33758</v>
      </c>
      <c r="O10" s="54">
        <v>13055</v>
      </c>
      <c r="P10" s="54">
        <v>23127</v>
      </c>
      <c r="Q10" s="54">
        <f>N10+O10+P10</f>
        <v>69940</v>
      </c>
      <c r="R10" s="54">
        <v>19942</v>
      </c>
      <c r="S10" s="54">
        <f>R10</f>
        <v>19942</v>
      </c>
      <c r="T10" s="67">
        <v>20757</v>
      </c>
      <c r="U10" s="67">
        <v>14531</v>
      </c>
      <c r="V10" s="57">
        <f>N10+O10+P10+R10+T10+U10</f>
        <v>125170</v>
      </c>
      <c r="W10" s="54">
        <f>V10</f>
        <v>125170</v>
      </c>
      <c r="X10" s="54">
        <f>Q10+S10+W10</f>
        <v>215052</v>
      </c>
      <c r="Y10" s="128">
        <v>11715.57</v>
      </c>
      <c r="Z10" s="128"/>
      <c r="AA10" s="128">
        <v>7090.85</v>
      </c>
      <c r="AB10" s="128">
        <v>3363.35</v>
      </c>
      <c r="AC10" s="128">
        <f>Y10+Z10+AA10+AB10</f>
        <v>22169.769999999997</v>
      </c>
      <c r="AD10" s="128">
        <v>6302.12</v>
      </c>
      <c r="AE10" s="128"/>
      <c r="AF10" s="128">
        <f>AD10+AE10</f>
        <v>6302.12</v>
      </c>
      <c r="AG10" s="128">
        <f>Y10+Z10+AA10+AB10+AD10+AE10</f>
        <v>28471.889999999996</v>
      </c>
      <c r="AH10" s="128">
        <f>AG10</f>
        <v>28471.889999999996</v>
      </c>
      <c r="AI10" s="58">
        <f>AC10+AF10+AH10</f>
        <v>56943.77999999999</v>
      </c>
      <c r="AJ10" s="121">
        <f>G10+Q10+AC10</f>
        <v>307028.92000000004</v>
      </c>
      <c r="AK10" s="121">
        <f>J10+S10+AF10</f>
        <v>183506.12</v>
      </c>
      <c r="AL10" s="121">
        <f aca="true" t="shared" si="3" ref="AL10:AM14">L10+W10+AH10</f>
        <v>562344.89</v>
      </c>
      <c r="AM10" s="53">
        <f t="shared" si="3"/>
        <v>1052879.93</v>
      </c>
    </row>
    <row r="11" spans="1:39" ht="21.75">
      <c r="A11" s="68">
        <v>5</v>
      </c>
      <c r="B11" s="68" t="s">
        <v>104</v>
      </c>
      <c r="C11" s="69">
        <v>46985</v>
      </c>
      <c r="D11" s="69">
        <v>9198</v>
      </c>
      <c r="E11" s="69">
        <v>67151</v>
      </c>
      <c r="F11" s="69">
        <v>54601</v>
      </c>
      <c r="G11" s="56">
        <f>C11+D11+E11+F11</f>
        <v>177935</v>
      </c>
      <c r="H11" s="69">
        <v>75085</v>
      </c>
      <c r="I11" s="69">
        <v>84056</v>
      </c>
      <c r="J11" s="56">
        <f>H11+I11</f>
        <v>159141</v>
      </c>
      <c r="K11" s="56">
        <f>C11+D11+E11+F11+H11+I11</f>
        <v>337076</v>
      </c>
      <c r="L11" s="56">
        <f>K11</f>
        <v>337076</v>
      </c>
      <c r="M11" s="56">
        <f>G11+J11+L11</f>
        <v>674152</v>
      </c>
      <c r="N11" s="70">
        <v>21571</v>
      </c>
      <c r="O11" s="70">
        <v>17831</v>
      </c>
      <c r="P11" s="70">
        <v>22498</v>
      </c>
      <c r="Q11" s="54">
        <f>N11+O11+P11</f>
        <v>61900</v>
      </c>
      <c r="R11" s="70">
        <v>16846</v>
      </c>
      <c r="S11" s="54">
        <f>R11</f>
        <v>16846</v>
      </c>
      <c r="T11" s="57">
        <v>23759</v>
      </c>
      <c r="U11" s="57">
        <v>21991</v>
      </c>
      <c r="V11" s="57">
        <f>N11+O11+P11+R11+T11+U11</f>
        <v>124496</v>
      </c>
      <c r="W11" s="70">
        <f>V11</f>
        <v>124496</v>
      </c>
      <c r="X11" s="54">
        <f>Q11+S11+W11</f>
        <v>203242</v>
      </c>
      <c r="Y11" s="131">
        <v>2940</v>
      </c>
      <c r="Z11" s="131">
        <v>17150.33</v>
      </c>
      <c r="AA11" s="131">
        <v>3774.9</v>
      </c>
      <c r="AB11" s="131"/>
      <c r="AC11" s="128">
        <f>Y11+Z11+AA11+AB11</f>
        <v>23865.230000000003</v>
      </c>
      <c r="AD11" s="131">
        <v>5408.25</v>
      </c>
      <c r="AE11" s="131">
        <v>5921.56</v>
      </c>
      <c r="AF11" s="128">
        <f>AD11+AE11</f>
        <v>11329.810000000001</v>
      </c>
      <c r="AG11" s="128">
        <f>Y11+Z11+AA11+AB11+AD11+AE11</f>
        <v>35195.04</v>
      </c>
      <c r="AH11" s="128">
        <f>AG11</f>
        <v>35195.04</v>
      </c>
      <c r="AI11" s="58">
        <f>AC11+AF11+AH11</f>
        <v>70390.08000000002</v>
      </c>
      <c r="AJ11" s="121">
        <f>G11+Q11+AC11</f>
        <v>263700.23</v>
      </c>
      <c r="AK11" s="121">
        <f>J11+S11+AF11</f>
        <v>187316.81</v>
      </c>
      <c r="AL11" s="121">
        <f t="shared" si="3"/>
        <v>496767.04</v>
      </c>
      <c r="AM11" s="53">
        <f t="shared" si="3"/>
        <v>947784.0800000001</v>
      </c>
    </row>
    <row r="12" spans="1:39" ht="21.75">
      <c r="A12" s="68">
        <v>6</v>
      </c>
      <c r="B12" s="68" t="s">
        <v>105</v>
      </c>
      <c r="C12" s="69">
        <v>2220</v>
      </c>
      <c r="D12" s="69">
        <v>92855</v>
      </c>
      <c r="E12" s="69">
        <v>30912</v>
      </c>
      <c r="F12" s="69">
        <v>62905</v>
      </c>
      <c r="G12" s="56">
        <f>C12+D12+E12+F12</f>
        <v>188892</v>
      </c>
      <c r="H12" s="69">
        <v>70552</v>
      </c>
      <c r="I12" s="69">
        <v>43494</v>
      </c>
      <c r="J12" s="56">
        <f>H12+I12</f>
        <v>114046</v>
      </c>
      <c r="K12" s="56">
        <f>C12+D12+E12+F12+H12+I12</f>
        <v>302938</v>
      </c>
      <c r="L12" s="56">
        <f>K12</f>
        <v>302938</v>
      </c>
      <c r="M12" s="56">
        <f>G12+J12+L12</f>
        <v>605876</v>
      </c>
      <c r="N12" s="70">
        <v>16641</v>
      </c>
      <c r="O12" s="70">
        <v>10017</v>
      </c>
      <c r="P12" s="70">
        <v>9234</v>
      </c>
      <c r="Q12" s="54">
        <f>N12+O12+P12</f>
        <v>35892</v>
      </c>
      <c r="R12" s="70">
        <v>12456</v>
      </c>
      <c r="S12" s="54">
        <f>R12</f>
        <v>12456</v>
      </c>
      <c r="T12" s="57">
        <v>21593</v>
      </c>
      <c r="U12" s="57">
        <v>20304</v>
      </c>
      <c r="V12" s="57">
        <f>N12+O12+P12+R12+T12+U12</f>
        <v>90245</v>
      </c>
      <c r="W12" s="70">
        <f>V12</f>
        <v>90245</v>
      </c>
      <c r="X12" s="54">
        <f>Q12+S12+W12</f>
        <v>138593</v>
      </c>
      <c r="Y12" s="131">
        <v>3816.8</v>
      </c>
      <c r="Z12" s="131">
        <v>1011.5</v>
      </c>
      <c r="AA12" s="131">
        <v>6725.6</v>
      </c>
      <c r="AB12" s="131">
        <v>882.8</v>
      </c>
      <c r="AC12" s="128">
        <f>Y12+Z12+AA12+AB12</f>
        <v>12436.7</v>
      </c>
      <c r="AD12" s="131">
        <v>2097.97</v>
      </c>
      <c r="AE12" s="131">
        <v>2589.1</v>
      </c>
      <c r="AF12" s="128">
        <f>AD12+AE12</f>
        <v>4687.07</v>
      </c>
      <c r="AG12" s="128">
        <f>Y12+Z12+AA12+AB12+AD12+AE12</f>
        <v>17123.77</v>
      </c>
      <c r="AH12" s="128">
        <f>AG12</f>
        <v>17123.77</v>
      </c>
      <c r="AI12" s="58">
        <f>AC12+AF12+AH12</f>
        <v>34247.54</v>
      </c>
      <c r="AJ12" s="121">
        <f>G12+Q12+AC12</f>
        <v>237220.7</v>
      </c>
      <c r="AK12" s="121">
        <f>J12+S12+AF12</f>
        <v>131189.07</v>
      </c>
      <c r="AL12" s="121">
        <f t="shared" si="3"/>
        <v>410306.77</v>
      </c>
      <c r="AM12" s="53">
        <f t="shared" si="3"/>
        <v>778716.54</v>
      </c>
    </row>
    <row r="13" spans="1:39" ht="21.75">
      <c r="A13" s="68">
        <v>7</v>
      </c>
      <c r="B13" s="68" t="s">
        <v>106</v>
      </c>
      <c r="C13" s="69">
        <v>1702</v>
      </c>
      <c r="D13" s="69">
        <v>27955</v>
      </c>
      <c r="E13" s="69">
        <v>22513</v>
      </c>
      <c r="F13" s="69">
        <v>31711</v>
      </c>
      <c r="G13" s="56">
        <f>C13+D13+E13+F13</f>
        <v>83881</v>
      </c>
      <c r="H13" s="69">
        <v>2481</v>
      </c>
      <c r="I13" s="69"/>
      <c r="J13" s="56">
        <f>H13+I13</f>
        <v>2481</v>
      </c>
      <c r="K13" s="56">
        <f>C13+D13+E13+F13+H13+I13</f>
        <v>86362</v>
      </c>
      <c r="L13" s="56">
        <f>K13</f>
        <v>86362</v>
      </c>
      <c r="M13" s="56">
        <f>G13+J13+L13</f>
        <v>172724</v>
      </c>
      <c r="N13" s="70">
        <v>657</v>
      </c>
      <c r="O13" s="70">
        <v>774</v>
      </c>
      <c r="P13" s="70">
        <v>450</v>
      </c>
      <c r="Q13" s="54">
        <f>N13+O13+P13</f>
        <v>1881</v>
      </c>
      <c r="R13" s="70">
        <v>900</v>
      </c>
      <c r="S13" s="54">
        <f>R13</f>
        <v>900</v>
      </c>
      <c r="T13" s="57">
        <v>450</v>
      </c>
      <c r="U13" s="57">
        <v>675</v>
      </c>
      <c r="V13" s="57">
        <f>N13+O13+P13+R13+T13+U13</f>
        <v>3906</v>
      </c>
      <c r="W13" s="70">
        <f>V13</f>
        <v>3906</v>
      </c>
      <c r="X13" s="54">
        <f>Q13+S13+W13</f>
        <v>6687</v>
      </c>
      <c r="Y13" s="131">
        <v>2574.4</v>
      </c>
      <c r="Z13" s="131">
        <v>2097.53</v>
      </c>
      <c r="AA13" s="131">
        <v>1775.24</v>
      </c>
      <c r="AB13" s="131"/>
      <c r="AC13" s="128">
        <f>Y13+Z13+AA13+AB13</f>
        <v>6447.17</v>
      </c>
      <c r="AD13" s="131"/>
      <c r="AE13" s="131"/>
      <c r="AF13" s="128">
        <f>AD13+AE13</f>
        <v>0</v>
      </c>
      <c r="AG13" s="128">
        <f>Y13+Z13+AA13+AB13+AD13+AE13</f>
        <v>6447.17</v>
      </c>
      <c r="AH13" s="128">
        <f>AG13</f>
        <v>6447.17</v>
      </c>
      <c r="AI13" s="58">
        <f>AC13+AF13+AH13</f>
        <v>12894.34</v>
      </c>
      <c r="AJ13" s="121">
        <f>G13+Q13+AC13</f>
        <v>92209.17</v>
      </c>
      <c r="AK13" s="121">
        <f>J13+S13+AF13</f>
        <v>3381</v>
      </c>
      <c r="AL13" s="121">
        <f t="shared" si="3"/>
        <v>96715.17</v>
      </c>
      <c r="AM13" s="53">
        <f t="shared" si="3"/>
        <v>192305.34</v>
      </c>
    </row>
    <row r="14" spans="1:39" ht="21.75">
      <c r="A14" s="59">
        <v>8</v>
      </c>
      <c r="B14" s="59" t="s">
        <v>107</v>
      </c>
      <c r="C14" s="60">
        <v>20821</v>
      </c>
      <c r="D14" s="60">
        <v>5149</v>
      </c>
      <c r="E14" s="60">
        <v>133</v>
      </c>
      <c r="F14" s="60">
        <v>6929</v>
      </c>
      <c r="G14" s="56">
        <f>C14+D14+E14+F14</f>
        <v>33032</v>
      </c>
      <c r="H14" s="60">
        <v>1660</v>
      </c>
      <c r="I14" s="60">
        <v>39170</v>
      </c>
      <c r="J14" s="56">
        <f>H14+I14</f>
        <v>40830</v>
      </c>
      <c r="K14" s="56">
        <f>C14+D14+E14+F14+H14+I14</f>
        <v>73862</v>
      </c>
      <c r="L14" s="56">
        <f>K14</f>
        <v>73862</v>
      </c>
      <c r="M14" s="56">
        <f>G14+J14+L14</f>
        <v>147724</v>
      </c>
      <c r="N14" s="57">
        <v>490</v>
      </c>
      <c r="O14" s="57">
        <v>1080</v>
      </c>
      <c r="P14" s="57">
        <v>810</v>
      </c>
      <c r="Q14" s="54">
        <f>N14+O14+P14</f>
        <v>2380</v>
      </c>
      <c r="R14" s="57">
        <f>306+450</f>
        <v>756</v>
      </c>
      <c r="S14" s="54">
        <f>R14</f>
        <v>756</v>
      </c>
      <c r="T14" s="57">
        <v>873</v>
      </c>
      <c r="U14" s="57">
        <v>2061</v>
      </c>
      <c r="V14" s="57">
        <f>N14+O14+P14+R14+T14+U14</f>
        <v>6070</v>
      </c>
      <c r="W14" s="57">
        <f>V14</f>
        <v>6070</v>
      </c>
      <c r="X14" s="54">
        <f>Q14+S14+W14</f>
        <v>9206</v>
      </c>
      <c r="Y14" s="129"/>
      <c r="Z14" s="129"/>
      <c r="AA14" s="129"/>
      <c r="AB14" s="129">
        <v>400</v>
      </c>
      <c r="AC14" s="128">
        <f>Y14+Z14+AA14+AB14</f>
        <v>400</v>
      </c>
      <c r="AD14" s="129">
        <v>898.8</v>
      </c>
      <c r="AE14" s="129">
        <v>1797.6</v>
      </c>
      <c r="AF14" s="128">
        <f>AD14+AE14</f>
        <v>2696.3999999999996</v>
      </c>
      <c r="AG14" s="128">
        <f>Y14+Z14+AA14+AB14+AD14+AE14</f>
        <v>3096.3999999999996</v>
      </c>
      <c r="AH14" s="128">
        <f>AG14</f>
        <v>3096.3999999999996</v>
      </c>
      <c r="AI14" s="58">
        <f>AC14+AF14+AH14</f>
        <v>6192.799999999999</v>
      </c>
      <c r="AJ14" s="121">
        <f>G14+Q14+AC14</f>
        <v>35812</v>
      </c>
      <c r="AK14" s="121">
        <f>J14+S14+AF14</f>
        <v>44282.4</v>
      </c>
      <c r="AL14" s="121">
        <f t="shared" si="3"/>
        <v>83028.4</v>
      </c>
      <c r="AM14" s="53">
        <f t="shared" si="3"/>
        <v>163122.8</v>
      </c>
    </row>
    <row r="15" spans="1:39" ht="21.75">
      <c r="A15" s="71"/>
      <c r="B15" s="72" t="s">
        <v>108</v>
      </c>
      <c r="C15" s="63">
        <f aca="true" t="shared" si="4" ref="C15:AM15">SUM(C10:C14)</f>
        <v>141993</v>
      </c>
      <c r="D15" s="63">
        <f t="shared" si="4"/>
        <v>193531</v>
      </c>
      <c r="E15" s="63">
        <f t="shared" si="4"/>
        <v>178225</v>
      </c>
      <c r="F15" s="63">
        <f t="shared" si="4"/>
        <v>221432</v>
      </c>
      <c r="G15" s="63">
        <f t="shared" si="4"/>
        <v>698659.15</v>
      </c>
      <c r="H15" s="63">
        <f t="shared" si="4"/>
        <v>234104</v>
      </c>
      <c r="I15" s="63">
        <f t="shared" si="4"/>
        <v>239656</v>
      </c>
      <c r="J15" s="63">
        <f t="shared" si="4"/>
        <v>473760</v>
      </c>
      <c r="K15" s="63">
        <f t="shared" si="4"/>
        <v>1208941</v>
      </c>
      <c r="L15" s="63">
        <f t="shared" si="4"/>
        <v>1208941</v>
      </c>
      <c r="M15" s="63">
        <f t="shared" si="4"/>
        <v>2381360.15</v>
      </c>
      <c r="N15" s="65">
        <f t="shared" si="4"/>
        <v>73117</v>
      </c>
      <c r="O15" s="65">
        <f t="shared" si="4"/>
        <v>42757</v>
      </c>
      <c r="P15" s="65">
        <f t="shared" si="4"/>
        <v>56119</v>
      </c>
      <c r="Q15" s="65">
        <f t="shared" si="4"/>
        <v>171993</v>
      </c>
      <c r="R15" s="65">
        <f t="shared" si="4"/>
        <v>50900</v>
      </c>
      <c r="S15" s="65">
        <f t="shared" si="4"/>
        <v>50900</v>
      </c>
      <c r="T15" s="65">
        <f t="shared" si="4"/>
        <v>67432</v>
      </c>
      <c r="U15" s="65">
        <f t="shared" si="4"/>
        <v>59562</v>
      </c>
      <c r="V15" s="65">
        <f t="shared" si="4"/>
        <v>349887</v>
      </c>
      <c r="W15" s="65">
        <f t="shared" si="4"/>
        <v>349887</v>
      </c>
      <c r="X15" s="65">
        <f t="shared" si="4"/>
        <v>572780</v>
      </c>
      <c r="Y15" s="130">
        <f t="shared" si="4"/>
        <v>21046.77</v>
      </c>
      <c r="Z15" s="130">
        <f t="shared" si="4"/>
        <v>20259.36</v>
      </c>
      <c r="AA15" s="130">
        <f t="shared" si="4"/>
        <v>19366.59</v>
      </c>
      <c r="AB15" s="130">
        <f t="shared" si="4"/>
        <v>4646.15</v>
      </c>
      <c r="AC15" s="130">
        <f t="shared" si="4"/>
        <v>65318.869999999995</v>
      </c>
      <c r="AD15" s="130">
        <f t="shared" si="4"/>
        <v>14707.139999999998</v>
      </c>
      <c r="AE15" s="130">
        <f t="shared" si="4"/>
        <v>10308.26</v>
      </c>
      <c r="AF15" s="130">
        <f t="shared" si="4"/>
        <v>25015.4</v>
      </c>
      <c r="AG15" s="130">
        <f t="shared" si="4"/>
        <v>90334.26999999999</v>
      </c>
      <c r="AH15" s="130">
        <f t="shared" si="4"/>
        <v>90334.26999999999</v>
      </c>
      <c r="AI15" s="66">
        <f t="shared" si="4"/>
        <v>180668.54</v>
      </c>
      <c r="AJ15" s="122">
        <f t="shared" si="4"/>
        <v>935971.0200000001</v>
      </c>
      <c r="AK15" s="122">
        <f t="shared" si="4"/>
        <v>549675.4</v>
      </c>
      <c r="AL15" s="122">
        <f t="shared" si="4"/>
        <v>1649162.2699999998</v>
      </c>
      <c r="AM15" s="64">
        <f t="shared" si="4"/>
        <v>3134808.6899999995</v>
      </c>
    </row>
    <row r="16" spans="1:39" ht="21.75">
      <c r="A16" s="55">
        <v>9</v>
      </c>
      <c r="B16" s="55" t="s">
        <v>109</v>
      </c>
      <c r="C16" s="56">
        <v>52036</v>
      </c>
      <c r="D16" s="56">
        <v>27999</v>
      </c>
      <c r="E16" s="56">
        <v>28672</v>
      </c>
      <c r="F16" s="56">
        <v>35562</v>
      </c>
      <c r="G16" s="56">
        <f aca="true" t="shared" si="5" ref="G16:G37">C16+D16+E16+F16</f>
        <v>144269</v>
      </c>
      <c r="H16" s="56">
        <v>66615</v>
      </c>
      <c r="I16" s="56">
        <v>47628</v>
      </c>
      <c r="J16" s="56">
        <f aca="true" t="shared" si="6" ref="J16:J37">H16+I16</f>
        <v>114243</v>
      </c>
      <c r="K16" s="56">
        <f aca="true" t="shared" si="7" ref="K16:K37">C16+D16+E16+F16+H16+I16</f>
        <v>258512</v>
      </c>
      <c r="L16" s="56">
        <f aca="true" t="shared" si="8" ref="L16:L37">K16</f>
        <v>258512</v>
      </c>
      <c r="M16" s="56">
        <f aca="true" t="shared" si="9" ref="M16:M37">G16+J16+L16</f>
        <v>517024</v>
      </c>
      <c r="N16" s="54">
        <v>19719</v>
      </c>
      <c r="O16" s="54">
        <v>12512</v>
      </c>
      <c r="P16" s="54">
        <v>19596</v>
      </c>
      <c r="Q16" s="54">
        <f aca="true" t="shared" si="10" ref="Q16:Q37">N16+O16+P16</f>
        <v>51827</v>
      </c>
      <c r="R16" s="54">
        <v>19985</v>
      </c>
      <c r="S16" s="54">
        <f aca="true" t="shared" si="11" ref="S16:S37">R16</f>
        <v>19985</v>
      </c>
      <c r="T16" s="67">
        <v>17353</v>
      </c>
      <c r="U16" s="67">
        <v>26428</v>
      </c>
      <c r="V16" s="57">
        <f aca="true" t="shared" si="12" ref="V16:V37">N16+O16+P16+R16+T16+U16</f>
        <v>115593</v>
      </c>
      <c r="W16" s="54">
        <f aca="true" t="shared" si="13" ref="W16:W37">V16</f>
        <v>115593</v>
      </c>
      <c r="X16" s="54">
        <f aca="true" t="shared" si="14" ref="X16:X37">Q16+S16+W16</f>
        <v>187405</v>
      </c>
      <c r="Y16" s="128">
        <v>6280.6</v>
      </c>
      <c r="Z16" s="128"/>
      <c r="AA16" s="128">
        <v>7242.82</v>
      </c>
      <c r="AB16" s="128">
        <v>21095.29</v>
      </c>
      <c r="AC16" s="128">
        <f aca="true" t="shared" si="15" ref="AC16:AC37">Y16+Z16+AA16+AB16</f>
        <v>34618.71</v>
      </c>
      <c r="AD16" s="128"/>
      <c r="AE16" s="128">
        <v>621.4</v>
      </c>
      <c r="AF16" s="128">
        <f aca="true" t="shared" si="16" ref="AF16:AF37">AD16+AE16</f>
        <v>621.4</v>
      </c>
      <c r="AG16" s="128">
        <f aca="true" t="shared" si="17" ref="AG16:AG37">Y16+Z16+AA16+AB16+AD16+AE16</f>
        <v>35240.11</v>
      </c>
      <c r="AH16" s="128">
        <f aca="true" t="shared" si="18" ref="AH16:AH37">AG16</f>
        <v>35240.11</v>
      </c>
      <c r="AI16" s="58">
        <f aca="true" t="shared" si="19" ref="AI16:AI37">AC16+AF16+AH16</f>
        <v>70480.22</v>
      </c>
      <c r="AJ16" s="121">
        <f aca="true" t="shared" si="20" ref="AJ16:AJ37">G16+Q16+AC16</f>
        <v>230714.71</v>
      </c>
      <c r="AK16" s="121">
        <f aca="true" t="shared" si="21" ref="AK16:AK37">J16+S16+AF16</f>
        <v>134849.4</v>
      </c>
      <c r="AL16" s="121">
        <f aca="true" t="shared" si="22" ref="AL16:AL37">L16+W16+AH16</f>
        <v>409345.11</v>
      </c>
      <c r="AM16" s="53">
        <f aca="true" t="shared" si="23" ref="AM16:AM37">M16+X16+AI16</f>
        <v>774909.22</v>
      </c>
    </row>
    <row r="17" spans="1:39" ht="21.75">
      <c r="A17" s="68">
        <v>10</v>
      </c>
      <c r="B17" s="68" t="s">
        <v>110</v>
      </c>
      <c r="C17" s="69">
        <v>54657</v>
      </c>
      <c r="D17" s="69">
        <v>8554</v>
      </c>
      <c r="E17" s="69">
        <v>12915</v>
      </c>
      <c r="F17" s="69">
        <v>8793</v>
      </c>
      <c r="G17" s="56">
        <f t="shared" si="5"/>
        <v>84919</v>
      </c>
      <c r="H17" s="69">
        <v>8753</v>
      </c>
      <c r="I17" s="69">
        <v>20948</v>
      </c>
      <c r="J17" s="56">
        <f t="shared" si="6"/>
        <v>29701</v>
      </c>
      <c r="K17" s="56">
        <f t="shared" si="7"/>
        <v>114620</v>
      </c>
      <c r="L17" s="56">
        <f t="shared" si="8"/>
        <v>114620</v>
      </c>
      <c r="M17" s="56">
        <f t="shared" si="9"/>
        <v>229240</v>
      </c>
      <c r="N17" s="70">
        <v>1062</v>
      </c>
      <c r="O17" s="70">
        <v>551</v>
      </c>
      <c r="P17" s="70"/>
      <c r="Q17" s="54">
        <f t="shared" si="10"/>
        <v>1613</v>
      </c>
      <c r="R17" s="70">
        <v>1948</v>
      </c>
      <c r="S17" s="54">
        <f t="shared" si="11"/>
        <v>1948</v>
      </c>
      <c r="T17" s="57">
        <v>2429</v>
      </c>
      <c r="U17" s="57">
        <v>915</v>
      </c>
      <c r="V17" s="57">
        <f t="shared" si="12"/>
        <v>6905</v>
      </c>
      <c r="W17" s="70">
        <f t="shared" si="13"/>
        <v>6905</v>
      </c>
      <c r="X17" s="54">
        <f t="shared" si="14"/>
        <v>10466</v>
      </c>
      <c r="Y17" s="131"/>
      <c r="Z17" s="131">
        <v>5855.49</v>
      </c>
      <c r="AA17" s="131">
        <v>1517.313</v>
      </c>
      <c r="AB17" s="131">
        <v>1643.8</v>
      </c>
      <c r="AC17" s="128">
        <f t="shared" si="15"/>
        <v>9016.603</v>
      </c>
      <c r="AD17" s="131"/>
      <c r="AE17" s="131">
        <v>3727.35</v>
      </c>
      <c r="AF17" s="128">
        <f t="shared" si="16"/>
        <v>3727.35</v>
      </c>
      <c r="AG17" s="128">
        <f t="shared" si="17"/>
        <v>12743.953</v>
      </c>
      <c r="AH17" s="128">
        <f t="shared" si="18"/>
        <v>12743.953</v>
      </c>
      <c r="AI17" s="58">
        <f t="shared" si="19"/>
        <v>25487.906</v>
      </c>
      <c r="AJ17" s="121">
        <f t="shared" si="20"/>
        <v>95548.603</v>
      </c>
      <c r="AK17" s="121">
        <f t="shared" si="21"/>
        <v>35376.35</v>
      </c>
      <c r="AL17" s="121">
        <f t="shared" si="22"/>
        <v>134268.953</v>
      </c>
      <c r="AM17" s="53">
        <f t="shared" si="23"/>
        <v>265193.906</v>
      </c>
    </row>
    <row r="18" spans="1:39" ht="21.75">
      <c r="A18" s="68">
        <v>11</v>
      </c>
      <c r="B18" s="68" t="s">
        <v>111</v>
      </c>
      <c r="C18" s="69"/>
      <c r="D18" s="69">
        <v>4387</v>
      </c>
      <c r="E18" s="69">
        <v>1960</v>
      </c>
      <c r="F18" s="69">
        <v>19923</v>
      </c>
      <c r="G18" s="56">
        <f t="shared" si="5"/>
        <v>26270</v>
      </c>
      <c r="H18" s="69">
        <v>23424</v>
      </c>
      <c r="I18" s="69">
        <v>5610</v>
      </c>
      <c r="J18" s="56">
        <f t="shared" si="6"/>
        <v>29034</v>
      </c>
      <c r="K18" s="56">
        <f t="shared" si="7"/>
        <v>55304</v>
      </c>
      <c r="L18" s="56">
        <f t="shared" si="8"/>
        <v>55304</v>
      </c>
      <c r="M18" s="56">
        <f t="shared" si="9"/>
        <v>110608</v>
      </c>
      <c r="N18" s="70"/>
      <c r="O18" s="70"/>
      <c r="P18" s="70"/>
      <c r="Q18" s="54">
        <f t="shared" si="10"/>
        <v>0</v>
      </c>
      <c r="R18" s="70">
        <v>72</v>
      </c>
      <c r="S18" s="54">
        <f t="shared" si="11"/>
        <v>72</v>
      </c>
      <c r="T18" s="57"/>
      <c r="U18" s="57"/>
      <c r="V18" s="57">
        <f t="shared" si="12"/>
        <v>72</v>
      </c>
      <c r="W18" s="70">
        <f t="shared" si="13"/>
        <v>72</v>
      </c>
      <c r="X18" s="54">
        <f t="shared" si="14"/>
        <v>144</v>
      </c>
      <c r="Y18" s="131"/>
      <c r="Z18" s="131"/>
      <c r="AA18" s="131"/>
      <c r="AB18" s="131"/>
      <c r="AC18" s="128">
        <f t="shared" si="15"/>
        <v>0</v>
      </c>
      <c r="AD18" s="131">
        <v>4815.22</v>
      </c>
      <c r="AE18" s="131">
        <v>2951.9</v>
      </c>
      <c r="AF18" s="128">
        <f t="shared" si="16"/>
        <v>7767.120000000001</v>
      </c>
      <c r="AG18" s="128">
        <f t="shared" si="17"/>
        <v>7767.120000000001</v>
      </c>
      <c r="AH18" s="128">
        <f t="shared" si="18"/>
        <v>7767.120000000001</v>
      </c>
      <c r="AI18" s="58">
        <f t="shared" si="19"/>
        <v>15534.240000000002</v>
      </c>
      <c r="AJ18" s="121">
        <f t="shared" si="20"/>
        <v>26270</v>
      </c>
      <c r="AK18" s="121">
        <f t="shared" si="21"/>
        <v>36873.12</v>
      </c>
      <c r="AL18" s="121">
        <f t="shared" si="22"/>
        <v>63143.12</v>
      </c>
      <c r="AM18" s="53">
        <f t="shared" si="23"/>
        <v>126286.24</v>
      </c>
    </row>
    <row r="19" spans="1:39" ht="21.75">
      <c r="A19" s="68">
        <v>12</v>
      </c>
      <c r="B19" s="68" t="s">
        <v>112</v>
      </c>
      <c r="C19" s="69">
        <v>15210</v>
      </c>
      <c r="D19" s="69">
        <v>28910</v>
      </c>
      <c r="E19" s="69">
        <v>6550</v>
      </c>
      <c r="F19" s="69">
        <v>11335</v>
      </c>
      <c r="G19" s="56">
        <f t="shared" si="5"/>
        <v>62005</v>
      </c>
      <c r="H19" s="69">
        <v>17685</v>
      </c>
      <c r="I19" s="69">
        <v>19777</v>
      </c>
      <c r="J19" s="56">
        <f t="shared" si="6"/>
        <v>37462</v>
      </c>
      <c r="K19" s="56">
        <f t="shared" si="7"/>
        <v>99467</v>
      </c>
      <c r="L19" s="56">
        <f t="shared" si="8"/>
        <v>99467</v>
      </c>
      <c r="M19" s="56">
        <f t="shared" si="9"/>
        <v>198934</v>
      </c>
      <c r="N19" s="70">
        <v>758</v>
      </c>
      <c r="O19" s="70">
        <v>518</v>
      </c>
      <c r="P19" s="70">
        <v>2590</v>
      </c>
      <c r="Q19" s="54">
        <f t="shared" si="10"/>
        <v>3866</v>
      </c>
      <c r="R19" s="70">
        <v>2757</v>
      </c>
      <c r="S19" s="54">
        <f t="shared" si="11"/>
        <v>2757</v>
      </c>
      <c r="T19" s="57">
        <v>1681</v>
      </c>
      <c r="U19" s="57">
        <v>259</v>
      </c>
      <c r="V19" s="57">
        <f t="shared" si="12"/>
        <v>8563</v>
      </c>
      <c r="W19" s="70">
        <f t="shared" si="13"/>
        <v>8563</v>
      </c>
      <c r="X19" s="54">
        <f t="shared" si="14"/>
        <v>15186</v>
      </c>
      <c r="Y19" s="131">
        <v>1379.3</v>
      </c>
      <c r="Z19" s="131">
        <v>2428.33</v>
      </c>
      <c r="AA19" s="131">
        <v>1361.7</v>
      </c>
      <c r="AB19" s="131">
        <v>773</v>
      </c>
      <c r="AC19" s="128">
        <f t="shared" si="15"/>
        <v>5942.33</v>
      </c>
      <c r="AD19" s="131"/>
      <c r="AE19" s="131"/>
      <c r="AF19" s="128">
        <f t="shared" si="16"/>
        <v>0</v>
      </c>
      <c r="AG19" s="128">
        <f t="shared" si="17"/>
        <v>5942.33</v>
      </c>
      <c r="AH19" s="128">
        <f t="shared" si="18"/>
        <v>5942.33</v>
      </c>
      <c r="AI19" s="58">
        <f t="shared" si="19"/>
        <v>11884.66</v>
      </c>
      <c r="AJ19" s="121">
        <f t="shared" si="20"/>
        <v>71813.33</v>
      </c>
      <c r="AK19" s="121">
        <f t="shared" si="21"/>
        <v>40219</v>
      </c>
      <c r="AL19" s="121">
        <f t="shared" si="22"/>
        <v>113972.33</v>
      </c>
      <c r="AM19" s="53">
        <f t="shared" si="23"/>
        <v>226004.66</v>
      </c>
    </row>
    <row r="20" spans="1:39" ht="21.75">
      <c r="A20" s="68">
        <v>13</v>
      </c>
      <c r="B20" s="68" t="s">
        <v>113</v>
      </c>
      <c r="C20" s="69">
        <v>41544</v>
      </c>
      <c r="D20" s="69">
        <v>52337</v>
      </c>
      <c r="E20" s="69">
        <v>37227</v>
      </c>
      <c r="F20" s="69">
        <v>41938</v>
      </c>
      <c r="G20" s="56">
        <f t="shared" si="5"/>
        <v>173046</v>
      </c>
      <c r="H20" s="69">
        <v>68839</v>
      </c>
      <c r="I20" s="69">
        <v>52318</v>
      </c>
      <c r="J20" s="56">
        <f t="shared" si="6"/>
        <v>121157</v>
      </c>
      <c r="K20" s="56">
        <f t="shared" si="7"/>
        <v>294203</v>
      </c>
      <c r="L20" s="56">
        <f t="shared" si="8"/>
        <v>294203</v>
      </c>
      <c r="M20" s="56">
        <f t="shared" si="9"/>
        <v>588406</v>
      </c>
      <c r="N20" s="70">
        <v>13413</v>
      </c>
      <c r="O20" s="70">
        <v>11130</v>
      </c>
      <c r="P20" s="70">
        <v>12070</v>
      </c>
      <c r="Q20" s="54">
        <f t="shared" si="10"/>
        <v>36613</v>
      </c>
      <c r="R20" s="70">
        <v>7228</v>
      </c>
      <c r="S20" s="54">
        <f t="shared" si="11"/>
        <v>7228</v>
      </c>
      <c r="T20" s="57">
        <v>12697</v>
      </c>
      <c r="U20" s="57">
        <v>21150</v>
      </c>
      <c r="V20" s="57">
        <f t="shared" si="12"/>
        <v>77688</v>
      </c>
      <c r="W20" s="70">
        <f t="shared" si="13"/>
        <v>77688</v>
      </c>
      <c r="X20" s="54">
        <f t="shared" si="14"/>
        <v>121529</v>
      </c>
      <c r="Y20" s="131">
        <v>3815.38</v>
      </c>
      <c r="Z20" s="131"/>
      <c r="AA20" s="131">
        <v>12263.9</v>
      </c>
      <c r="AB20" s="131"/>
      <c r="AC20" s="128">
        <f t="shared" si="15"/>
        <v>16079.279999999999</v>
      </c>
      <c r="AD20" s="131">
        <v>3097.28</v>
      </c>
      <c r="AE20" s="131">
        <v>3904.42</v>
      </c>
      <c r="AF20" s="128">
        <f t="shared" si="16"/>
        <v>7001.700000000001</v>
      </c>
      <c r="AG20" s="128">
        <f t="shared" si="17"/>
        <v>23080.979999999996</v>
      </c>
      <c r="AH20" s="128">
        <f t="shared" si="18"/>
        <v>23080.979999999996</v>
      </c>
      <c r="AI20" s="58">
        <f t="shared" si="19"/>
        <v>46161.95999999999</v>
      </c>
      <c r="AJ20" s="121">
        <f t="shared" si="20"/>
        <v>225738.28</v>
      </c>
      <c r="AK20" s="121">
        <f t="shared" si="21"/>
        <v>135386.7</v>
      </c>
      <c r="AL20" s="121">
        <f t="shared" si="22"/>
        <v>394971.98</v>
      </c>
      <c r="AM20" s="53">
        <f t="shared" si="23"/>
        <v>756096.96</v>
      </c>
    </row>
    <row r="21" spans="1:39" ht="21.75">
      <c r="A21" s="68">
        <v>14</v>
      </c>
      <c r="B21" s="68" t="s">
        <v>114</v>
      </c>
      <c r="C21" s="69">
        <v>20589</v>
      </c>
      <c r="D21" s="69">
        <v>1700</v>
      </c>
      <c r="E21" s="69">
        <v>6633</v>
      </c>
      <c r="F21" s="69">
        <v>29008</v>
      </c>
      <c r="G21" s="56">
        <f t="shared" si="5"/>
        <v>57930</v>
      </c>
      <c r="H21" s="69">
        <v>14504</v>
      </c>
      <c r="I21" s="69">
        <v>2135</v>
      </c>
      <c r="J21" s="56">
        <f t="shared" si="6"/>
        <v>16639</v>
      </c>
      <c r="K21" s="56">
        <f t="shared" si="7"/>
        <v>74569</v>
      </c>
      <c r="L21" s="56">
        <f t="shared" si="8"/>
        <v>74569</v>
      </c>
      <c r="M21" s="56">
        <f t="shared" si="9"/>
        <v>149138</v>
      </c>
      <c r="N21" s="70">
        <v>1743</v>
      </c>
      <c r="O21" s="70"/>
      <c r="P21" s="70">
        <v>2131</v>
      </c>
      <c r="Q21" s="54">
        <f t="shared" si="10"/>
        <v>3874</v>
      </c>
      <c r="R21" s="70">
        <v>1224</v>
      </c>
      <c r="S21" s="54">
        <f t="shared" si="11"/>
        <v>1224</v>
      </c>
      <c r="T21" s="57">
        <v>4412</v>
      </c>
      <c r="U21" s="57">
        <v>3296</v>
      </c>
      <c r="V21" s="57">
        <f t="shared" si="12"/>
        <v>12806</v>
      </c>
      <c r="W21" s="70">
        <f t="shared" si="13"/>
        <v>12806</v>
      </c>
      <c r="X21" s="54">
        <f t="shared" si="14"/>
        <v>17904</v>
      </c>
      <c r="Y21" s="131"/>
      <c r="Z21" s="131">
        <v>1736.75</v>
      </c>
      <c r="AA21" s="131">
        <v>2521.4</v>
      </c>
      <c r="AB21" s="131"/>
      <c r="AC21" s="128">
        <f t="shared" si="15"/>
        <v>4258.15</v>
      </c>
      <c r="AD21" s="131"/>
      <c r="AE21" s="131">
        <v>898.8</v>
      </c>
      <c r="AF21" s="128">
        <f t="shared" si="16"/>
        <v>898.8</v>
      </c>
      <c r="AG21" s="128">
        <f t="shared" si="17"/>
        <v>5156.95</v>
      </c>
      <c r="AH21" s="128">
        <f t="shared" si="18"/>
        <v>5156.95</v>
      </c>
      <c r="AI21" s="58">
        <f t="shared" si="19"/>
        <v>10313.9</v>
      </c>
      <c r="AJ21" s="121">
        <f t="shared" si="20"/>
        <v>66062.15</v>
      </c>
      <c r="AK21" s="121">
        <f t="shared" si="21"/>
        <v>18761.8</v>
      </c>
      <c r="AL21" s="121">
        <f t="shared" si="22"/>
        <v>92531.95</v>
      </c>
      <c r="AM21" s="53">
        <f t="shared" si="23"/>
        <v>177355.9</v>
      </c>
    </row>
    <row r="22" spans="1:39" ht="21.75">
      <c r="A22" s="68">
        <v>15</v>
      </c>
      <c r="B22" s="68" t="s">
        <v>115</v>
      </c>
      <c r="C22" s="69">
        <v>26306</v>
      </c>
      <c r="D22" s="69">
        <v>31751</v>
      </c>
      <c r="E22" s="69">
        <v>36411</v>
      </c>
      <c r="F22" s="69">
        <v>26180</v>
      </c>
      <c r="G22" s="56">
        <f t="shared" si="5"/>
        <v>120648</v>
      </c>
      <c r="H22" s="69">
        <v>41946</v>
      </c>
      <c r="I22" s="69">
        <v>44786</v>
      </c>
      <c r="J22" s="56">
        <f t="shared" si="6"/>
        <v>86732</v>
      </c>
      <c r="K22" s="56">
        <f t="shared" si="7"/>
        <v>207380</v>
      </c>
      <c r="L22" s="56">
        <f t="shared" si="8"/>
        <v>207380</v>
      </c>
      <c r="M22" s="56">
        <f t="shared" si="9"/>
        <v>414760</v>
      </c>
      <c r="N22" s="70">
        <v>2609</v>
      </c>
      <c r="O22" s="70">
        <v>5115</v>
      </c>
      <c r="P22" s="70">
        <v>3651</v>
      </c>
      <c r="Q22" s="54">
        <f t="shared" si="10"/>
        <v>11375</v>
      </c>
      <c r="R22" s="70">
        <v>8419</v>
      </c>
      <c r="S22" s="54">
        <f t="shared" si="11"/>
        <v>8419</v>
      </c>
      <c r="T22" s="57">
        <v>5260</v>
      </c>
      <c r="U22" s="57">
        <v>4848</v>
      </c>
      <c r="V22" s="57">
        <f t="shared" si="12"/>
        <v>29902</v>
      </c>
      <c r="W22" s="70">
        <f t="shared" si="13"/>
        <v>29902</v>
      </c>
      <c r="X22" s="54">
        <f t="shared" si="14"/>
        <v>49696</v>
      </c>
      <c r="Y22" s="131"/>
      <c r="Z22" s="131">
        <v>1716.8</v>
      </c>
      <c r="AA22" s="131"/>
      <c r="AB22" s="131">
        <v>7160.3</v>
      </c>
      <c r="AC22" s="128">
        <f t="shared" si="15"/>
        <v>8877.1</v>
      </c>
      <c r="AD22" s="131">
        <v>8988</v>
      </c>
      <c r="AE22" s="131"/>
      <c r="AF22" s="128">
        <f t="shared" si="16"/>
        <v>8988</v>
      </c>
      <c r="AG22" s="128">
        <f t="shared" si="17"/>
        <v>17865.1</v>
      </c>
      <c r="AH22" s="128">
        <f t="shared" si="18"/>
        <v>17865.1</v>
      </c>
      <c r="AI22" s="58">
        <f t="shared" si="19"/>
        <v>35730.2</v>
      </c>
      <c r="AJ22" s="121">
        <f t="shared" si="20"/>
        <v>140900.1</v>
      </c>
      <c r="AK22" s="121">
        <f t="shared" si="21"/>
        <v>104139</v>
      </c>
      <c r="AL22" s="121">
        <f t="shared" si="22"/>
        <v>255147.1</v>
      </c>
      <c r="AM22" s="53">
        <f t="shared" si="23"/>
        <v>500186.2</v>
      </c>
    </row>
    <row r="23" spans="1:39" ht="21.75">
      <c r="A23" s="68">
        <v>16</v>
      </c>
      <c r="B23" s="68" t="s">
        <v>116</v>
      </c>
      <c r="C23" s="69">
        <v>43794</v>
      </c>
      <c r="D23" s="69"/>
      <c r="E23" s="69">
        <v>35334</v>
      </c>
      <c r="F23" s="69">
        <v>19302</v>
      </c>
      <c r="G23" s="56">
        <f t="shared" si="5"/>
        <v>98430</v>
      </c>
      <c r="H23" s="69">
        <v>23035</v>
      </c>
      <c r="I23" s="69">
        <v>28106</v>
      </c>
      <c r="J23" s="56">
        <f t="shared" si="6"/>
        <v>51141</v>
      </c>
      <c r="K23" s="56">
        <f t="shared" si="7"/>
        <v>149571</v>
      </c>
      <c r="L23" s="56">
        <f t="shared" si="8"/>
        <v>149571</v>
      </c>
      <c r="M23" s="56">
        <f t="shared" si="9"/>
        <v>299142</v>
      </c>
      <c r="N23" s="70">
        <v>9024</v>
      </c>
      <c r="O23" s="70">
        <v>9420</v>
      </c>
      <c r="P23" s="70">
        <v>6587</v>
      </c>
      <c r="Q23" s="54">
        <f t="shared" si="10"/>
        <v>25031</v>
      </c>
      <c r="R23" s="70">
        <v>7006</v>
      </c>
      <c r="S23" s="54">
        <f t="shared" si="11"/>
        <v>7006</v>
      </c>
      <c r="T23" s="57">
        <v>317</v>
      </c>
      <c r="U23" s="57">
        <v>6957</v>
      </c>
      <c r="V23" s="57">
        <f t="shared" si="12"/>
        <v>39311</v>
      </c>
      <c r="W23" s="70">
        <f t="shared" si="13"/>
        <v>39311</v>
      </c>
      <c r="X23" s="54">
        <f t="shared" si="14"/>
        <v>71348</v>
      </c>
      <c r="Y23" s="131"/>
      <c r="Z23" s="131"/>
      <c r="AA23" s="131">
        <v>10260.256</v>
      </c>
      <c r="AB23" s="131">
        <v>2618.1</v>
      </c>
      <c r="AC23" s="128">
        <f t="shared" si="15"/>
        <v>12878.356</v>
      </c>
      <c r="AD23" s="131"/>
      <c r="AE23" s="131"/>
      <c r="AF23" s="128">
        <f t="shared" si="16"/>
        <v>0</v>
      </c>
      <c r="AG23" s="128">
        <f t="shared" si="17"/>
        <v>12878.356</v>
      </c>
      <c r="AH23" s="128">
        <f t="shared" si="18"/>
        <v>12878.356</v>
      </c>
      <c r="AI23" s="58">
        <f t="shared" si="19"/>
        <v>25756.712</v>
      </c>
      <c r="AJ23" s="121">
        <f t="shared" si="20"/>
        <v>136339.356</v>
      </c>
      <c r="AK23" s="121">
        <f t="shared" si="21"/>
        <v>58147</v>
      </c>
      <c r="AL23" s="121">
        <f t="shared" si="22"/>
        <v>201760.356</v>
      </c>
      <c r="AM23" s="53">
        <f t="shared" si="23"/>
        <v>396246.712</v>
      </c>
    </row>
    <row r="24" spans="1:39" ht="21.75">
      <c r="A24" s="68">
        <v>17</v>
      </c>
      <c r="B24" s="68" t="s">
        <v>117</v>
      </c>
      <c r="C24" s="69">
        <v>25703</v>
      </c>
      <c r="D24" s="69">
        <v>35059</v>
      </c>
      <c r="E24" s="69">
        <v>36786</v>
      </c>
      <c r="F24" s="69">
        <v>52005</v>
      </c>
      <c r="G24" s="56">
        <f t="shared" si="5"/>
        <v>149553</v>
      </c>
      <c r="H24" s="69">
        <v>41203</v>
      </c>
      <c r="I24" s="69">
        <v>55256</v>
      </c>
      <c r="J24" s="56">
        <f t="shared" si="6"/>
        <v>96459</v>
      </c>
      <c r="K24" s="56">
        <f t="shared" si="7"/>
        <v>246012</v>
      </c>
      <c r="L24" s="56">
        <f t="shared" si="8"/>
        <v>246012</v>
      </c>
      <c r="M24" s="56">
        <f t="shared" si="9"/>
        <v>492024</v>
      </c>
      <c r="N24" s="70">
        <v>7013</v>
      </c>
      <c r="O24" s="70">
        <v>5686</v>
      </c>
      <c r="P24" s="70">
        <v>2969</v>
      </c>
      <c r="Q24" s="54">
        <f t="shared" si="10"/>
        <v>15668</v>
      </c>
      <c r="R24" s="70">
        <v>6031</v>
      </c>
      <c r="S24" s="54">
        <f t="shared" si="11"/>
        <v>6031</v>
      </c>
      <c r="T24" s="57">
        <v>8426</v>
      </c>
      <c r="U24" s="57">
        <v>5058</v>
      </c>
      <c r="V24" s="57">
        <f t="shared" si="12"/>
        <v>35183</v>
      </c>
      <c r="W24" s="70">
        <f t="shared" si="13"/>
        <v>35183</v>
      </c>
      <c r="X24" s="54">
        <f t="shared" si="14"/>
        <v>56882</v>
      </c>
      <c r="Y24" s="131">
        <v>2917.5</v>
      </c>
      <c r="Z24" s="131"/>
      <c r="AA24" s="131">
        <v>5392.8</v>
      </c>
      <c r="AB24" s="131">
        <v>4077.3</v>
      </c>
      <c r="AC24" s="128">
        <f t="shared" si="15"/>
        <v>12387.599999999999</v>
      </c>
      <c r="AD24" s="131"/>
      <c r="AE24" s="131">
        <v>2549</v>
      </c>
      <c r="AF24" s="128">
        <f t="shared" si="16"/>
        <v>2549</v>
      </c>
      <c r="AG24" s="128">
        <f t="shared" si="17"/>
        <v>14936.599999999999</v>
      </c>
      <c r="AH24" s="128">
        <f t="shared" si="18"/>
        <v>14936.599999999999</v>
      </c>
      <c r="AI24" s="58">
        <f t="shared" si="19"/>
        <v>29873.199999999997</v>
      </c>
      <c r="AJ24" s="121">
        <f t="shared" si="20"/>
        <v>177608.6</v>
      </c>
      <c r="AK24" s="121">
        <f t="shared" si="21"/>
        <v>105039</v>
      </c>
      <c r="AL24" s="121">
        <f t="shared" si="22"/>
        <v>296131.6</v>
      </c>
      <c r="AM24" s="53">
        <f t="shared" si="23"/>
        <v>578779.2</v>
      </c>
    </row>
    <row r="25" spans="1:39" ht="21.75">
      <c r="A25" s="68">
        <v>18</v>
      </c>
      <c r="B25" s="68" t="s">
        <v>118</v>
      </c>
      <c r="C25" s="69">
        <v>17332</v>
      </c>
      <c r="D25" s="69">
        <v>24937</v>
      </c>
      <c r="E25" s="69">
        <v>31014</v>
      </c>
      <c r="F25" s="69">
        <v>35751</v>
      </c>
      <c r="G25" s="56">
        <f t="shared" si="5"/>
        <v>109034</v>
      </c>
      <c r="H25" s="69">
        <v>49847</v>
      </c>
      <c r="I25" s="69">
        <v>31687</v>
      </c>
      <c r="J25" s="56">
        <f t="shared" si="6"/>
        <v>81534</v>
      </c>
      <c r="K25" s="56">
        <f t="shared" si="7"/>
        <v>190568</v>
      </c>
      <c r="L25" s="56">
        <f t="shared" si="8"/>
        <v>190568</v>
      </c>
      <c r="M25" s="56">
        <f t="shared" si="9"/>
        <v>381136</v>
      </c>
      <c r="N25" s="70">
        <v>6023</v>
      </c>
      <c r="O25" s="70">
        <v>12354</v>
      </c>
      <c r="P25" s="70">
        <v>6230</v>
      </c>
      <c r="Q25" s="54">
        <f t="shared" si="10"/>
        <v>24607</v>
      </c>
      <c r="R25" s="70">
        <v>6831</v>
      </c>
      <c r="S25" s="54">
        <f t="shared" si="11"/>
        <v>6831</v>
      </c>
      <c r="T25" s="57">
        <v>4614</v>
      </c>
      <c r="U25" s="57">
        <v>8106</v>
      </c>
      <c r="V25" s="57">
        <f t="shared" si="12"/>
        <v>44158</v>
      </c>
      <c r="W25" s="70">
        <f t="shared" si="13"/>
        <v>44158</v>
      </c>
      <c r="X25" s="54">
        <f t="shared" si="14"/>
        <v>75596</v>
      </c>
      <c r="Y25" s="131">
        <v>1676.7</v>
      </c>
      <c r="Z25" s="131"/>
      <c r="AA25" s="131">
        <v>1705.24</v>
      </c>
      <c r="AB25" s="131">
        <v>5244.6</v>
      </c>
      <c r="AC25" s="128">
        <f t="shared" si="15"/>
        <v>8626.54</v>
      </c>
      <c r="AD25" s="131"/>
      <c r="AE25" s="131">
        <v>7128.85</v>
      </c>
      <c r="AF25" s="128">
        <f t="shared" si="16"/>
        <v>7128.85</v>
      </c>
      <c r="AG25" s="128">
        <f t="shared" si="17"/>
        <v>15755.390000000001</v>
      </c>
      <c r="AH25" s="128">
        <f t="shared" si="18"/>
        <v>15755.390000000001</v>
      </c>
      <c r="AI25" s="58">
        <f t="shared" si="19"/>
        <v>31510.780000000002</v>
      </c>
      <c r="AJ25" s="121">
        <f t="shared" si="20"/>
        <v>142267.54</v>
      </c>
      <c r="AK25" s="121">
        <f t="shared" si="21"/>
        <v>95493.85</v>
      </c>
      <c r="AL25" s="121">
        <f t="shared" si="22"/>
        <v>250481.39</v>
      </c>
      <c r="AM25" s="53">
        <f t="shared" si="23"/>
        <v>488242.78</v>
      </c>
    </row>
    <row r="26" spans="1:39" ht="21.75">
      <c r="A26" s="68">
        <v>19</v>
      </c>
      <c r="B26" s="68" t="s">
        <v>119</v>
      </c>
      <c r="C26" s="69">
        <v>1844</v>
      </c>
      <c r="D26" s="69">
        <v>17340</v>
      </c>
      <c r="E26" s="69">
        <v>16938</v>
      </c>
      <c r="F26" s="69">
        <v>13032</v>
      </c>
      <c r="G26" s="56">
        <f t="shared" si="5"/>
        <v>49154</v>
      </c>
      <c r="H26" s="69">
        <v>39825</v>
      </c>
      <c r="I26" s="69">
        <v>3335</v>
      </c>
      <c r="J26" s="56">
        <f t="shared" si="6"/>
        <v>43160</v>
      </c>
      <c r="K26" s="56">
        <f t="shared" si="7"/>
        <v>92314</v>
      </c>
      <c r="L26" s="56">
        <f t="shared" si="8"/>
        <v>92314</v>
      </c>
      <c r="M26" s="56">
        <f t="shared" si="9"/>
        <v>184628</v>
      </c>
      <c r="N26" s="70">
        <v>4582</v>
      </c>
      <c r="O26" s="70">
        <v>889</v>
      </c>
      <c r="P26" s="70">
        <v>1700</v>
      </c>
      <c r="Q26" s="54">
        <f t="shared" si="10"/>
        <v>7171</v>
      </c>
      <c r="R26" s="70">
        <v>927</v>
      </c>
      <c r="S26" s="54">
        <f t="shared" si="11"/>
        <v>927</v>
      </c>
      <c r="T26" s="57">
        <v>1703</v>
      </c>
      <c r="U26" s="57">
        <v>245</v>
      </c>
      <c r="V26" s="57">
        <f t="shared" si="12"/>
        <v>10046</v>
      </c>
      <c r="W26" s="70">
        <f t="shared" si="13"/>
        <v>10046</v>
      </c>
      <c r="X26" s="54">
        <f t="shared" si="14"/>
        <v>18144</v>
      </c>
      <c r="Y26" s="131">
        <v>799.8</v>
      </c>
      <c r="Z26" s="131"/>
      <c r="AA26" s="131">
        <v>2106</v>
      </c>
      <c r="AB26" s="131">
        <v>9481</v>
      </c>
      <c r="AC26" s="128">
        <f t="shared" si="15"/>
        <v>12386.8</v>
      </c>
      <c r="AD26" s="131">
        <v>2399.4</v>
      </c>
      <c r="AE26" s="131"/>
      <c r="AF26" s="128">
        <f t="shared" si="16"/>
        <v>2399.4</v>
      </c>
      <c r="AG26" s="128">
        <f t="shared" si="17"/>
        <v>14786.199999999999</v>
      </c>
      <c r="AH26" s="128">
        <f t="shared" si="18"/>
        <v>14786.199999999999</v>
      </c>
      <c r="AI26" s="58">
        <f t="shared" si="19"/>
        <v>29572.399999999998</v>
      </c>
      <c r="AJ26" s="121">
        <f t="shared" si="20"/>
        <v>68711.8</v>
      </c>
      <c r="AK26" s="121">
        <f t="shared" si="21"/>
        <v>46486.4</v>
      </c>
      <c r="AL26" s="121">
        <f t="shared" si="22"/>
        <v>117146.2</v>
      </c>
      <c r="AM26" s="53">
        <f t="shared" si="23"/>
        <v>232344.4</v>
      </c>
    </row>
    <row r="27" spans="1:39" ht="21.75">
      <c r="A27" s="68">
        <v>20</v>
      </c>
      <c r="B27" s="68" t="s">
        <v>120</v>
      </c>
      <c r="C27" s="69">
        <v>9289</v>
      </c>
      <c r="D27" s="69">
        <v>2880</v>
      </c>
      <c r="E27" s="69">
        <v>17620</v>
      </c>
      <c r="F27" s="69"/>
      <c r="G27" s="56">
        <f t="shared" si="5"/>
        <v>29789</v>
      </c>
      <c r="H27" s="69">
        <v>8133</v>
      </c>
      <c r="I27" s="69">
        <v>7578</v>
      </c>
      <c r="J27" s="56">
        <f t="shared" si="6"/>
        <v>15711</v>
      </c>
      <c r="K27" s="56">
        <f t="shared" si="7"/>
        <v>45500</v>
      </c>
      <c r="L27" s="56">
        <f t="shared" si="8"/>
        <v>45500</v>
      </c>
      <c r="M27" s="56">
        <f t="shared" si="9"/>
        <v>91000</v>
      </c>
      <c r="N27" s="70"/>
      <c r="O27" s="70">
        <v>686</v>
      </c>
      <c r="P27" s="70">
        <v>72</v>
      </c>
      <c r="Q27" s="54">
        <f t="shared" si="10"/>
        <v>758</v>
      </c>
      <c r="R27" s="70">
        <v>1071</v>
      </c>
      <c r="S27" s="54">
        <f t="shared" si="11"/>
        <v>1071</v>
      </c>
      <c r="T27" s="57">
        <v>666</v>
      </c>
      <c r="U27" s="57">
        <v>1559</v>
      </c>
      <c r="V27" s="57">
        <f t="shared" si="12"/>
        <v>4054</v>
      </c>
      <c r="W27" s="70">
        <f t="shared" si="13"/>
        <v>4054</v>
      </c>
      <c r="X27" s="54">
        <f t="shared" si="14"/>
        <v>5883</v>
      </c>
      <c r="Y27" s="131"/>
      <c r="Z27" s="131">
        <v>2220.69</v>
      </c>
      <c r="AA27" s="131"/>
      <c r="AB27" s="131"/>
      <c r="AC27" s="128">
        <f t="shared" si="15"/>
        <v>2220.69</v>
      </c>
      <c r="AD27" s="131">
        <v>1170.81</v>
      </c>
      <c r="AE27" s="131"/>
      <c r="AF27" s="128">
        <f t="shared" si="16"/>
        <v>1170.81</v>
      </c>
      <c r="AG27" s="128">
        <f t="shared" si="17"/>
        <v>3391.5</v>
      </c>
      <c r="AH27" s="128">
        <f t="shared" si="18"/>
        <v>3391.5</v>
      </c>
      <c r="AI27" s="58">
        <f t="shared" si="19"/>
        <v>6783</v>
      </c>
      <c r="AJ27" s="121">
        <f t="shared" si="20"/>
        <v>32767.69</v>
      </c>
      <c r="AK27" s="121">
        <f t="shared" si="21"/>
        <v>17952.81</v>
      </c>
      <c r="AL27" s="121">
        <f t="shared" si="22"/>
        <v>52945.5</v>
      </c>
      <c r="AM27" s="53">
        <f t="shared" si="23"/>
        <v>103666</v>
      </c>
    </row>
    <row r="28" spans="1:39" ht="21.75">
      <c r="A28" s="68">
        <v>21</v>
      </c>
      <c r="B28" s="68" t="s">
        <v>121</v>
      </c>
      <c r="C28" s="69">
        <v>17313</v>
      </c>
      <c r="D28" s="69">
        <v>7137</v>
      </c>
      <c r="E28" s="69">
        <v>29563</v>
      </c>
      <c r="F28" s="69">
        <v>9027</v>
      </c>
      <c r="G28" s="56">
        <f t="shared" si="5"/>
        <v>63040</v>
      </c>
      <c r="H28" s="69">
        <v>25150</v>
      </c>
      <c r="I28" s="69">
        <v>11661</v>
      </c>
      <c r="J28" s="56">
        <f t="shared" si="6"/>
        <v>36811</v>
      </c>
      <c r="K28" s="56">
        <f t="shared" si="7"/>
        <v>99851</v>
      </c>
      <c r="L28" s="56">
        <f t="shared" si="8"/>
        <v>99851</v>
      </c>
      <c r="M28" s="56">
        <f t="shared" si="9"/>
        <v>199702</v>
      </c>
      <c r="N28" s="70">
        <v>1512</v>
      </c>
      <c r="O28" s="70">
        <v>2826</v>
      </c>
      <c r="P28" s="70">
        <v>945</v>
      </c>
      <c r="Q28" s="54">
        <f t="shared" si="10"/>
        <v>5283</v>
      </c>
      <c r="R28" s="70">
        <v>1883</v>
      </c>
      <c r="S28" s="54">
        <f t="shared" si="11"/>
        <v>1883</v>
      </c>
      <c r="T28" s="57">
        <v>171</v>
      </c>
      <c r="U28" s="57">
        <v>1914</v>
      </c>
      <c r="V28" s="57">
        <f t="shared" si="12"/>
        <v>9251</v>
      </c>
      <c r="W28" s="70">
        <f t="shared" si="13"/>
        <v>9251</v>
      </c>
      <c r="X28" s="54">
        <f t="shared" si="14"/>
        <v>16417</v>
      </c>
      <c r="Y28" s="131">
        <v>2162.5</v>
      </c>
      <c r="Z28" s="131"/>
      <c r="AA28" s="131"/>
      <c r="AB28" s="131"/>
      <c r="AC28" s="128">
        <f t="shared" si="15"/>
        <v>2162.5</v>
      </c>
      <c r="AD28" s="131">
        <v>1978.8</v>
      </c>
      <c r="AE28" s="131"/>
      <c r="AF28" s="128">
        <f t="shared" si="16"/>
        <v>1978.8</v>
      </c>
      <c r="AG28" s="128">
        <f t="shared" si="17"/>
        <v>4141.3</v>
      </c>
      <c r="AH28" s="128">
        <f t="shared" si="18"/>
        <v>4141.3</v>
      </c>
      <c r="AI28" s="58">
        <f t="shared" si="19"/>
        <v>8282.6</v>
      </c>
      <c r="AJ28" s="121">
        <f t="shared" si="20"/>
        <v>70485.5</v>
      </c>
      <c r="AK28" s="121">
        <f t="shared" si="21"/>
        <v>40672.8</v>
      </c>
      <c r="AL28" s="121">
        <f t="shared" si="22"/>
        <v>113243.3</v>
      </c>
      <c r="AM28" s="53">
        <f t="shared" si="23"/>
        <v>224401.6</v>
      </c>
    </row>
    <row r="29" spans="1:39" ht="21.75">
      <c r="A29" s="68">
        <v>22</v>
      </c>
      <c r="B29" s="68" t="s">
        <v>122</v>
      </c>
      <c r="C29" s="69">
        <v>62952</v>
      </c>
      <c r="D29" s="69">
        <v>25870</v>
      </c>
      <c r="E29" s="69">
        <v>28862</v>
      </c>
      <c r="F29" s="69">
        <v>27094</v>
      </c>
      <c r="G29" s="56">
        <f t="shared" si="5"/>
        <v>144778</v>
      </c>
      <c r="H29" s="69">
        <v>45044</v>
      </c>
      <c r="I29" s="69">
        <v>38083</v>
      </c>
      <c r="J29" s="56">
        <f t="shared" si="6"/>
        <v>83127</v>
      </c>
      <c r="K29" s="56">
        <f t="shared" si="7"/>
        <v>227905</v>
      </c>
      <c r="L29" s="56">
        <f t="shared" si="8"/>
        <v>227905</v>
      </c>
      <c r="M29" s="56">
        <f t="shared" si="9"/>
        <v>455810</v>
      </c>
      <c r="N29" s="70">
        <v>3435</v>
      </c>
      <c r="O29" s="70">
        <v>6099</v>
      </c>
      <c r="P29" s="70">
        <v>14604</v>
      </c>
      <c r="Q29" s="54">
        <f t="shared" si="10"/>
        <v>24138</v>
      </c>
      <c r="R29" s="70">
        <v>8103</v>
      </c>
      <c r="S29" s="54">
        <f t="shared" si="11"/>
        <v>8103</v>
      </c>
      <c r="T29" s="57">
        <v>11035</v>
      </c>
      <c r="U29" s="57">
        <v>8834</v>
      </c>
      <c r="V29" s="57">
        <f t="shared" si="12"/>
        <v>52110</v>
      </c>
      <c r="W29" s="70">
        <f t="shared" si="13"/>
        <v>52110</v>
      </c>
      <c r="X29" s="54">
        <f t="shared" si="14"/>
        <v>84351</v>
      </c>
      <c r="Y29" s="131"/>
      <c r="Z29" s="131"/>
      <c r="AA29" s="131"/>
      <c r="AB29" s="131"/>
      <c r="AC29" s="128">
        <f t="shared" si="15"/>
        <v>0</v>
      </c>
      <c r="AD29" s="131">
        <v>12330.14</v>
      </c>
      <c r="AE29" s="131"/>
      <c r="AF29" s="128">
        <f t="shared" si="16"/>
        <v>12330.14</v>
      </c>
      <c r="AG29" s="128">
        <f t="shared" si="17"/>
        <v>12330.14</v>
      </c>
      <c r="AH29" s="128">
        <f t="shared" si="18"/>
        <v>12330.14</v>
      </c>
      <c r="AI29" s="58">
        <f t="shared" si="19"/>
        <v>24660.28</v>
      </c>
      <c r="AJ29" s="121">
        <f t="shared" si="20"/>
        <v>168916</v>
      </c>
      <c r="AK29" s="121">
        <f t="shared" si="21"/>
        <v>103560.14</v>
      </c>
      <c r="AL29" s="121">
        <f t="shared" si="22"/>
        <v>292345.14</v>
      </c>
      <c r="AM29" s="53">
        <f t="shared" si="23"/>
        <v>564821.28</v>
      </c>
    </row>
    <row r="30" spans="1:39" ht="21.75">
      <c r="A30" s="68">
        <v>23</v>
      </c>
      <c r="B30" s="68" t="s">
        <v>123</v>
      </c>
      <c r="C30" s="69">
        <v>22333</v>
      </c>
      <c r="D30" s="69">
        <v>18035</v>
      </c>
      <c r="E30" s="69">
        <v>35751</v>
      </c>
      <c r="F30" s="69">
        <v>26357</v>
      </c>
      <c r="G30" s="56">
        <f t="shared" si="5"/>
        <v>102476</v>
      </c>
      <c r="H30" s="69">
        <v>35081</v>
      </c>
      <c r="I30" s="69">
        <v>20561</v>
      </c>
      <c r="J30" s="56">
        <f t="shared" si="6"/>
        <v>55642</v>
      </c>
      <c r="K30" s="56">
        <f t="shared" si="7"/>
        <v>158118</v>
      </c>
      <c r="L30" s="56">
        <f t="shared" si="8"/>
        <v>158118</v>
      </c>
      <c r="M30" s="56">
        <f t="shared" si="9"/>
        <v>316236</v>
      </c>
      <c r="N30" s="70">
        <v>3919</v>
      </c>
      <c r="O30" s="70">
        <v>1552</v>
      </c>
      <c r="P30" s="70">
        <v>279</v>
      </c>
      <c r="Q30" s="54">
        <f t="shared" si="10"/>
        <v>5750</v>
      </c>
      <c r="R30" s="70">
        <v>1199</v>
      </c>
      <c r="S30" s="54">
        <f t="shared" si="11"/>
        <v>1199</v>
      </c>
      <c r="T30" s="57">
        <v>3318</v>
      </c>
      <c r="U30" s="57">
        <v>2613</v>
      </c>
      <c r="V30" s="57">
        <f t="shared" si="12"/>
        <v>12880</v>
      </c>
      <c r="W30" s="70">
        <f t="shared" si="13"/>
        <v>12880</v>
      </c>
      <c r="X30" s="54">
        <f t="shared" si="14"/>
        <v>19829</v>
      </c>
      <c r="Y30" s="131"/>
      <c r="Z30" s="131">
        <v>2087.6</v>
      </c>
      <c r="AA30" s="131">
        <v>1450.63</v>
      </c>
      <c r="AB30" s="131"/>
      <c r="AC30" s="128">
        <f t="shared" si="15"/>
        <v>3538.23</v>
      </c>
      <c r="AD30" s="131">
        <v>1968.35</v>
      </c>
      <c r="AE30" s="131"/>
      <c r="AF30" s="128">
        <f t="shared" si="16"/>
        <v>1968.35</v>
      </c>
      <c r="AG30" s="128">
        <f t="shared" si="17"/>
        <v>5506.58</v>
      </c>
      <c r="AH30" s="128">
        <f t="shared" si="18"/>
        <v>5506.58</v>
      </c>
      <c r="AI30" s="58">
        <f t="shared" si="19"/>
        <v>11013.16</v>
      </c>
      <c r="AJ30" s="121">
        <f t="shared" si="20"/>
        <v>111764.23</v>
      </c>
      <c r="AK30" s="121">
        <f t="shared" si="21"/>
        <v>58809.35</v>
      </c>
      <c r="AL30" s="121">
        <f t="shared" si="22"/>
        <v>176504.58</v>
      </c>
      <c r="AM30" s="53">
        <f t="shared" si="23"/>
        <v>347078.16</v>
      </c>
    </row>
    <row r="31" spans="1:39" ht="21.75">
      <c r="A31" s="68">
        <v>24</v>
      </c>
      <c r="B31" s="68" t="s">
        <v>124</v>
      </c>
      <c r="C31" s="69">
        <v>900</v>
      </c>
      <c r="D31" s="69">
        <v>17995</v>
      </c>
      <c r="E31" s="69">
        <v>19790</v>
      </c>
      <c r="F31" s="69"/>
      <c r="G31" s="56">
        <f t="shared" si="5"/>
        <v>38685</v>
      </c>
      <c r="H31" s="69">
        <v>38575</v>
      </c>
      <c r="I31" s="69"/>
      <c r="J31" s="56">
        <f t="shared" si="6"/>
        <v>38575</v>
      </c>
      <c r="K31" s="56">
        <f t="shared" si="7"/>
        <v>77260</v>
      </c>
      <c r="L31" s="56">
        <f t="shared" si="8"/>
        <v>77260</v>
      </c>
      <c r="M31" s="56">
        <f t="shared" si="9"/>
        <v>154520</v>
      </c>
      <c r="N31" s="70">
        <v>245</v>
      </c>
      <c r="O31" s="70">
        <v>245</v>
      </c>
      <c r="P31" s="70">
        <v>245</v>
      </c>
      <c r="Q31" s="54">
        <f t="shared" si="10"/>
        <v>735</v>
      </c>
      <c r="R31" s="70">
        <v>245</v>
      </c>
      <c r="S31" s="54">
        <f t="shared" si="11"/>
        <v>245</v>
      </c>
      <c r="T31" s="57">
        <v>490</v>
      </c>
      <c r="U31" s="57">
        <v>245</v>
      </c>
      <c r="V31" s="57">
        <f t="shared" si="12"/>
        <v>1715</v>
      </c>
      <c r="W31" s="70">
        <f t="shared" si="13"/>
        <v>1715</v>
      </c>
      <c r="X31" s="54">
        <f t="shared" si="14"/>
        <v>2695</v>
      </c>
      <c r="Y31" s="131"/>
      <c r="Z31" s="131"/>
      <c r="AA31" s="131">
        <v>367.5</v>
      </c>
      <c r="AB31" s="131"/>
      <c r="AC31" s="128">
        <f t="shared" si="15"/>
        <v>367.5</v>
      </c>
      <c r="AD31" s="131">
        <v>1570.5</v>
      </c>
      <c r="AE31" s="131"/>
      <c r="AF31" s="128">
        <f t="shared" si="16"/>
        <v>1570.5</v>
      </c>
      <c r="AG31" s="128">
        <f t="shared" si="17"/>
        <v>1938</v>
      </c>
      <c r="AH31" s="128">
        <f t="shared" si="18"/>
        <v>1938</v>
      </c>
      <c r="AI31" s="58">
        <f t="shared" si="19"/>
        <v>3876</v>
      </c>
      <c r="AJ31" s="121">
        <f t="shared" si="20"/>
        <v>39787.5</v>
      </c>
      <c r="AK31" s="121">
        <f t="shared" si="21"/>
        <v>40390.5</v>
      </c>
      <c r="AL31" s="121">
        <f t="shared" si="22"/>
        <v>80913</v>
      </c>
      <c r="AM31" s="53">
        <f t="shared" si="23"/>
        <v>161091</v>
      </c>
    </row>
    <row r="32" spans="1:39" ht="21.75">
      <c r="A32" s="68">
        <v>25</v>
      </c>
      <c r="B32" s="68" t="s">
        <v>125</v>
      </c>
      <c r="C32" s="69">
        <v>13025</v>
      </c>
      <c r="D32" s="69">
        <v>1941</v>
      </c>
      <c r="E32" s="69">
        <v>3045</v>
      </c>
      <c r="F32" s="69">
        <v>4391</v>
      </c>
      <c r="G32" s="56">
        <f t="shared" si="5"/>
        <v>22402</v>
      </c>
      <c r="H32" s="69">
        <v>2810</v>
      </c>
      <c r="I32" s="69">
        <v>8276</v>
      </c>
      <c r="J32" s="56">
        <f t="shared" si="6"/>
        <v>11086</v>
      </c>
      <c r="K32" s="56">
        <f t="shared" si="7"/>
        <v>33488</v>
      </c>
      <c r="L32" s="56">
        <f t="shared" si="8"/>
        <v>33488</v>
      </c>
      <c r="M32" s="56">
        <f t="shared" si="9"/>
        <v>66976</v>
      </c>
      <c r="N32" s="70"/>
      <c r="O32" s="70"/>
      <c r="P32" s="70"/>
      <c r="Q32" s="54">
        <f t="shared" si="10"/>
        <v>0</v>
      </c>
      <c r="R32" s="70"/>
      <c r="S32" s="54">
        <f t="shared" si="11"/>
        <v>0</v>
      </c>
      <c r="T32" s="57">
        <v>735</v>
      </c>
      <c r="U32" s="57">
        <v>245</v>
      </c>
      <c r="V32" s="57">
        <f t="shared" si="12"/>
        <v>980</v>
      </c>
      <c r="W32" s="70">
        <f t="shared" si="13"/>
        <v>980</v>
      </c>
      <c r="X32" s="54">
        <f t="shared" si="14"/>
        <v>980</v>
      </c>
      <c r="Y32" s="131"/>
      <c r="Z32" s="131"/>
      <c r="AA32" s="131"/>
      <c r="AB32" s="131"/>
      <c r="AC32" s="128">
        <f t="shared" si="15"/>
        <v>0</v>
      </c>
      <c r="AD32" s="131"/>
      <c r="AE32" s="131">
        <v>1615.12</v>
      </c>
      <c r="AF32" s="128">
        <f t="shared" si="16"/>
        <v>1615.12</v>
      </c>
      <c r="AG32" s="128">
        <f t="shared" si="17"/>
        <v>1615.12</v>
      </c>
      <c r="AH32" s="128">
        <f t="shared" si="18"/>
        <v>1615.12</v>
      </c>
      <c r="AI32" s="58">
        <f t="shared" si="19"/>
        <v>3230.24</v>
      </c>
      <c r="AJ32" s="121">
        <f t="shared" si="20"/>
        <v>22402</v>
      </c>
      <c r="AK32" s="121">
        <f t="shared" si="21"/>
        <v>12701.119999999999</v>
      </c>
      <c r="AL32" s="121">
        <f t="shared" si="22"/>
        <v>36083.12</v>
      </c>
      <c r="AM32" s="53">
        <f t="shared" si="23"/>
        <v>71186.24</v>
      </c>
    </row>
    <row r="33" spans="1:39" ht="21.75">
      <c r="A33" s="68">
        <v>26</v>
      </c>
      <c r="B33" s="68" t="s">
        <v>126</v>
      </c>
      <c r="C33" s="69">
        <v>27623</v>
      </c>
      <c r="D33" s="69">
        <v>8360</v>
      </c>
      <c r="E33" s="69">
        <v>19515</v>
      </c>
      <c r="F33" s="69">
        <v>27732</v>
      </c>
      <c r="G33" s="56">
        <f t="shared" si="5"/>
        <v>83230</v>
      </c>
      <c r="H33" s="69">
        <v>25326</v>
      </c>
      <c r="I33" s="69">
        <v>11037</v>
      </c>
      <c r="J33" s="56">
        <f t="shared" si="6"/>
        <v>36363</v>
      </c>
      <c r="K33" s="56">
        <f t="shared" si="7"/>
        <v>119593</v>
      </c>
      <c r="L33" s="56">
        <f t="shared" si="8"/>
        <v>119593</v>
      </c>
      <c r="M33" s="56">
        <f t="shared" si="9"/>
        <v>239186</v>
      </c>
      <c r="N33" s="70">
        <v>7038</v>
      </c>
      <c r="O33" s="70">
        <v>1224</v>
      </c>
      <c r="P33" s="70">
        <v>4878</v>
      </c>
      <c r="Q33" s="54">
        <f t="shared" si="10"/>
        <v>13140</v>
      </c>
      <c r="R33" s="70">
        <v>6900</v>
      </c>
      <c r="S33" s="54">
        <f t="shared" si="11"/>
        <v>6900</v>
      </c>
      <c r="T33" s="57">
        <v>3880</v>
      </c>
      <c r="U33" s="57">
        <v>3462</v>
      </c>
      <c r="V33" s="57">
        <f t="shared" si="12"/>
        <v>27382</v>
      </c>
      <c r="W33" s="70">
        <f t="shared" si="13"/>
        <v>27382</v>
      </c>
      <c r="X33" s="54">
        <f t="shared" si="14"/>
        <v>47422</v>
      </c>
      <c r="Y33" s="131"/>
      <c r="Z33" s="131">
        <v>2337.6</v>
      </c>
      <c r="AA33" s="131"/>
      <c r="AB33" s="131"/>
      <c r="AC33" s="128">
        <f t="shared" si="15"/>
        <v>2337.6</v>
      </c>
      <c r="AD33" s="131"/>
      <c r="AE33" s="131"/>
      <c r="AF33" s="128">
        <f t="shared" si="16"/>
        <v>0</v>
      </c>
      <c r="AG33" s="128">
        <f t="shared" si="17"/>
        <v>2337.6</v>
      </c>
      <c r="AH33" s="128">
        <f t="shared" si="18"/>
        <v>2337.6</v>
      </c>
      <c r="AI33" s="58">
        <f t="shared" si="19"/>
        <v>4675.2</v>
      </c>
      <c r="AJ33" s="121">
        <f t="shared" si="20"/>
        <v>98707.6</v>
      </c>
      <c r="AK33" s="121">
        <f t="shared" si="21"/>
        <v>43263</v>
      </c>
      <c r="AL33" s="121">
        <f t="shared" si="22"/>
        <v>149312.6</v>
      </c>
      <c r="AM33" s="53">
        <f t="shared" si="23"/>
        <v>291283.2</v>
      </c>
    </row>
    <row r="34" spans="1:39" ht="21.75">
      <c r="A34" s="68">
        <v>27</v>
      </c>
      <c r="B34" s="68" t="s">
        <v>127</v>
      </c>
      <c r="C34" s="69">
        <v>16168</v>
      </c>
      <c r="D34" s="69">
        <v>16963</v>
      </c>
      <c r="E34" s="69">
        <v>17647</v>
      </c>
      <c r="F34" s="69">
        <v>24130</v>
      </c>
      <c r="G34" s="56">
        <f t="shared" si="5"/>
        <v>74908</v>
      </c>
      <c r="H34" s="69">
        <v>19582</v>
      </c>
      <c r="I34" s="69">
        <v>25737</v>
      </c>
      <c r="J34" s="56">
        <f t="shared" si="6"/>
        <v>45319</v>
      </c>
      <c r="K34" s="56">
        <f t="shared" si="7"/>
        <v>120227</v>
      </c>
      <c r="L34" s="56">
        <f t="shared" si="8"/>
        <v>120227</v>
      </c>
      <c r="M34" s="56">
        <f t="shared" si="9"/>
        <v>240454</v>
      </c>
      <c r="N34" s="70">
        <v>15659</v>
      </c>
      <c r="O34" s="70">
        <v>1662</v>
      </c>
      <c r="P34" s="70">
        <v>3799</v>
      </c>
      <c r="Q34" s="54">
        <f t="shared" si="10"/>
        <v>21120</v>
      </c>
      <c r="R34" s="70">
        <v>1120</v>
      </c>
      <c r="S34" s="54">
        <f t="shared" si="11"/>
        <v>1120</v>
      </c>
      <c r="T34" s="57">
        <v>11607</v>
      </c>
      <c r="U34" s="57">
        <v>4272</v>
      </c>
      <c r="V34" s="57">
        <f t="shared" si="12"/>
        <v>38119</v>
      </c>
      <c r="W34" s="70">
        <f t="shared" si="13"/>
        <v>38119</v>
      </c>
      <c r="X34" s="54">
        <f t="shared" si="14"/>
        <v>60359</v>
      </c>
      <c r="Y34" s="131">
        <v>541</v>
      </c>
      <c r="Z34" s="131"/>
      <c r="AA34" s="131">
        <v>1187</v>
      </c>
      <c r="AB34" s="131">
        <v>3119.61</v>
      </c>
      <c r="AC34" s="128">
        <f t="shared" si="15"/>
        <v>4847.610000000001</v>
      </c>
      <c r="AD34" s="131">
        <v>1458.04</v>
      </c>
      <c r="AE34" s="131">
        <v>3016.6</v>
      </c>
      <c r="AF34" s="128">
        <f t="shared" si="16"/>
        <v>4474.639999999999</v>
      </c>
      <c r="AG34" s="128">
        <f t="shared" si="17"/>
        <v>9322.25</v>
      </c>
      <c r="AH34" s="128">
        <f t="shared" si="18"/>
        <v>9322.25</v>
      </c>
      <c r="AI34" s="58">
        <f t="shared" si="19"/>
        <v>18644.5</v>
      </c>
      <c r="AJ34" s="121">
        <f t="shared" si="20"/>
        <v>100875.61</v>
      </c>
      <c r="AK34" s="121">
        <f t="shared" si="21"/>
        <v>50913.64</v>
      </c>
      <c r="AL34" s="121">
        <f t="shared" si="22"/>
        <v>167668.25</v>
      </c>
      <c r="AM34" s="53">
        <f t="shared" si="23"/>
        <v>319457.5</v>
      </c>
    </row>
    <row r="35" spans="1:39" ht="21.75">
      <c r="A35" s="68">
        <v>28</v>
      </c>
      <c r="B35" s="68" t="s">
        <v>128</v>
      </c>
      <c r="C35" s="69"/>
      <c r="D35" s="69">
        <v>36648</v>
      </c>
      <c r="E35" s="69">
        <v>16974</v>
      </c>
      <c r="F35" s="69"/>
      <c r="G35" s="56">
        <f t="shared" si="5"/>
        <v>53622</v>
      </c>
      <c r="H35" s="69">
        <v>26603</v>
      </c>
      <c r="I35" s="69">
        <v>20765</v>
      </c>
      <c r="J35" s="56">
        <f t="shared" si="6"/>
        <v>47368</v>
      </c>
      <c r="K35" s="56">
        <f t="shared" si="7"/>
        <v>100990</v>
      </c>
      <c r="L35" s="56">
        <f t="shared" si="8"/>
        <v>100990</v>
      </c>
      <c r="M35" s="56">
        <f t="shared" si="9"/>
        <v>201980</v>
      </c>
      <c r="N35" s="70"/>
      <c r="O35" s="70"/>
      <c r="P35" s="70"/>
      <c r="Q35" s="54">
        <f t="shared" si="10"/>
        <v>0</v>
      </c>
      <c r="R35" s="70"/>
      <c r="S35" s="54">
        <f t="shared" si="11"/>
        <v>0</v>
      </c>
      <c r="T35" s="57"/>
      <c r="U35" s="57"/>
      <c r="V35" s="57">
        <f t="shared" si="12"/>
        <v>0</v>
      </c>
      <c r="W35" s="70">
        <f t="shared" si="13"/>
        <v>0</v>
      </c>
      <c r="X35" s="54">
        <f t="shared" si="14"/>
        <v>0</v>
      </c>
      <c r="Y35" s="131"/>
      <c r="Z35" s="131">
        <v>103</v>
      </c>
      <c r="AA35" s="131">
        <v>2977</v>
      </c>
      <c r="AB35" s="131"/>
      <c r="AC35" s="128">
        <f t="shared" si="15"/>
        <v>3080</v>
      </c>
      <c r="AD35" s="131">
        <v>2409</v>
      </c>
      <c r="AE35" s="131">
        <v>559</v>
      </c>
      <c r="AF35" s="128">
        <f t="shared" si="16"/>
        <v>2968</v>
      </c>
      <c r="AG35" s="128">
        <f t="shared" si="17"/>
        <v>6048</v>
      </c>
      <c r="AH35" s="128">
        <f t="shared" si="18"/>
        <v>6048</v>
      </c>
      <c r="AI35" s="58">
        <f t="shared" si="19"/>
        <v>12096</v>
      </c>
      <c r="AJ35" s="121">
        <f t="shared" si="20"/>
        <v>56702</v>
      </c>
      <c r="AK35" s="121">
        <f t="shared" si="21"/>
        <v>50336</v>
      </c>
      <c r="AL35" s="121">
        <f t="shared" si="22"/>
        <v>107038</v>
      </c>
      <c r="AM35" s="53">
        <f t="shared" si="23"/>
        <v>214076</v>
      </c>
    </row>
    <row r="36" spans="1:39" ht="21.75">
      <c r="A36" s="68">
        <v>29</v>
      </c>
      <c r="B36" s="68" t="s">
        <v>129</v>
      </c>
      <c r="C36" s="69"/>
      <c r="D36" s="69">
        <v>28722</v>
      </c>
      <c r="E36" s="69">
        <v>30247</v>
      </c>
      <c r="F36" s="69">
        <v>25170</v>
      </c>
      <c r="G36" s="56">
        <f t="shared" si="5"/>
        <v>84139</v>
      </c>
      <c r="H36" s="69">
        <v>23827</v>
      </c>
      <c r="I36" s="69">
        <v>21573</v>
      </c>
      <c r="J36" s="56">
        <f t="shared" si="6"/>
        <v>45400</v>
      </c>
      <c r="K36" s="56">
        <f t="shared" si="7"/>
        <v>129539</v>
      </c>
      <c r="L36" s="56">
        <f t="shared" si="8"/>
        <v>129539</v>
      </c>
      <c r="M36" s="56">
        <f t="shared" si="9"/>
        <v>259078</v>
      </c>
      <c r="N36" s="70"/>
      <c r="O36" s="70"/>
      <c r="P36" s="70"/>
      <c r="Q36" s="54">
        <f t="shared" si="10"/>
        <v>0</v>
      </c>
      <c r="R36" s="70"/>
      <c r="S36" s="54">
        <f t="shared" si="11"/>
        <v>0</v>
      </c>
      <c r="T36" s="57"/>
      <c r="U36" s="57"/>
      <c r="V36" s="57">
        <f t="shared" si="12"/>
        <v>0</v>
      </c>
      <c r="W36" s="70">
        <f t="shared" si="13"/>
        <v>0</v>
      </c>
      <c r="X36" s="54">
        <f t="shared" si="14"/>
        <v>0</v>
      </c>
      <c r="Y36" s="131"/>
      <c r="Z36" s="131">
        <v>533</v>
      </c>
      <c r="AA36" s="131">
        <v>869.64</v>
      </c>
      <c r="AB36" s="131"/>
      <c r="AC36" s="128">
        <f t="shared" si="15"/>
        <v>1402.6399999999999</v>
      </c>
      <c r="AD36" s="131">
        <v>2680.7</v>
      </c>
      <c r="AE36" s="131">
        <v>4500.89</v>
      </c>
      <c r="AF36" s="128">
        <f t="shared" si="16"/>
        <v>7181.59</v>
      </c>
      <c r="AG36" s="128">
        <f t="shared" si="17"/>
        <v>8584.23</v>
      </c>
      <c r="AH36" s="128">
        <f t="shared" si="18"/>
        <v>8584.23</v>
      </c>
      <c r="AI36" s="58">
        <f t="shared" si="19"/>
        <v>17168.46</v>
      </c>
      <c r="AJ36" s="121">
        <f t="shared" si="20"/>
        <v>85541.64</v>
      </c>
      <c r="AK36" s="121">
        <f t="shared" si="21"/>
        <v>52581.59</v>
      </c>
      <c r="AL36" s="121">
        <f t="shared" si="22"/>
        <v>138123.23</v>
      </c>
      <c r="AM36" s="53">
        <f t="shared" si="23"/>
        <v>276246.46</v>
      </c>
    </row>
    <row r="37" spans="1:39" ht="21.75">
      <c r="A37" s="59">
        <v>30</v>
      </c>
      <c r="B37" s="59" t="s">
        <v>130</v>
      </c>
      <c r="C37" s="60"/>
      <c r="D37" s="60">
        <v>21139</v>
      </c>
      <c r="E37" s="60">
        <v>19686</v>
      </c>
      <c r="F37" s="60">
        <v>19690</v>
      </c>
      <c r="G37" s="56">
        <f t="shared" si="5"/>
        <v>60515</v>
      </c>
      <c r="H37" s="60">
        <v>19867</v>
      </c>
      <c r="I37" s="60">
        <v>20710</v>
      </c>
      <c r="J37" s="56">
        <f t="shared" si="6"/>
        <v>40577</v>
      </c>
      <c r="K37" s="56">
        <f t="shared" si="7"/>
        <v>101092</v>
      </c>
      <c r="L37" s="56">
        <f t="shared" si="8"/>
        <v>101092</v>
      </c>
      <c r="M37" s="56">
        <f t="shared" si="9"/>
        <v>202184</v>
      </c>
      <c r="N37" s="57"/>
      <c r="O37" s="57"/>
      <c r="P37" s="57"/>
      <c r="Q37" s="54">
        <f t="shared" si="10"/>
        <v>0</v>
      </c>
      <c r="R37" s="57"/>
      <c r="S37" s="54">
        <f t="shared" si="11"/>
        <v>0</v>
      </c>
      <c r="T37" s="57"/>
      <c r="U37" s="57"/>
      <c r="V37" s="57">
        <f t="shared" si="12"/>
        <v>0</v>
      </c>
      <c r="W37" s="57">
        <f t="shared" si="13"/>
        <v>0</v>
      </c>
      <c r="X37" s="54">
        <f t="shared" si="14"/>
        <v>0</v>
      </c>
      <c r="Y37" s="129"/>
      <c r="Z37" s="129">
        <v>5024.96</v>
      </c>
      <c r="AA37" s="129">
        <v>3504.55</v>
      </c>
      <c r="AB37" s="129"/>
      <c r="AC37" s="128">
        <f t="shared" si="15"/>
        <v>8529.51</v>
      </c>
      <c r="AD37" s="129">
        <v>3482.15</v>
      </c>
      <c r="AE37" s="129">
        <v>195.85</v>
      </c>
      <c r="AF37" s="128">
        <f t="shared" si="16"/>
        <v>3678</v>
      </c>
      <c r="AG37" s="128">
        <f t="shared" si="17"/>
        <v>12207.51</v>
      </c>
      <c r="AH37" s="128">
        <f t="shared" si="18"/>
        <v>12207.51</v>
      </c>
      <c r="AI37" s="58">
        <f t="shared" si="19"/>
        <v>24415.02</v>
      </c>
      <c r="AJ37" s="121">
        <f t="shared" si="20"/>
        <v>69044.51</v>
      </c>
      <c r="AK37" s="121">
        <f t="shared" si="21"/>
        <v>44255</v>
      </c>
      <c r="AL37" s="121">
        <f t="shared" si="22"/>
        <v>113299.51</v>
      </c>
      <c r="AM37" s="53">
        <f t="shared" si="23"/>
        <v>226599.02</v>
      </c>
    </row>
    <row r="38" spans="1:39" ht="21.75">
      <c r="A38" s="61"/>
      <c r="B38" s="71" t="s">
        <v>131</v>
      </c>
      <c r="C38" s="63">
        <f aca="true" t="shared" si="24" ref="C38:AM38">SUM(C16:C37)</f>
        <v>468618</v>
      </c>
      <c r="D38" s="63">
        <f t="shared" si="24"/>
        <v>418664</v>
      </c>
      <c r="E38" s="63">
        <f t="shared" si="24"/>
        <v>489140</v>
      </c>
      <c r="F38" s="63">
        <f t="shared" si="24"/>
        <v>456420</v>
      </c>
      <c r="G38" s="63">
        <f t="shared" si="24"/>
        <v>1832842</v>
      </c>
      <c r="H38" s="63">
        <f t="shared" si="24"/>
        <v>665674</v>
      </c>
      <c r="I38" s="63">
        <f t="shared" si="24"/>
        <v>497567</v>
      </c>
      <c r="J38" s="63">
        <f t="shared" si="24"/>
        <v>1163241</v>
      </c>
      <c r="K38" s="63">
        <f t="shared" si="24"/>
        <v>2996083</v>
      </c>
      <c r="L38" s="63">
        <f t="shared" si="24"/>
        <v>2996083</v>
      </c>
      <c r="M38" s="63">
        <f t="shared" si="24"/>
        <v>5992166</v>
      </c>
      <c r="N38" s="65">
        <f t="shared" si="24"/>
        <v>97754</v>
      </c>
      <c r="O38" s="65">
        <f t="shared" si="24"/>
        <v>72469</v>
      </c>
      <c r="P38" s="65">
        <f t="shared" si="24"/>
        <v>82346</v>
      </c>
      <c r="Q38" s="65">
        <f t="shared" si="24"/>
        <v>252569</v>
      </c>
      <c r="R38" s="65">
        <f t="shared" si="24"/>
        <v>82949</v>
      </c>
      <c r="S38" s="65">
        <f t="shared" si="24"/>
        <v>82949</v>
      </c>
      <c r="T38" s="65">
        <f t="shared" si="24"/>
        <v>90794</v>
      </c>
      <c r="U38" s="65">
        <f t="shared" si="24"/>
        <v>100406</v>
      </c>
      <c r="V38" s="65">
        <f t="shared" si="24"/>
        <v>526718</v>
      </c>
      <c r="W38" s="65">
        <f t="shared" si="24"/>
        <v>526718</v>
      </c>
      <c r="X38" s="65">
        <f t="shared" si="24"/>
        <v>862236</v>
      </c>
      <c r="Y38" s="130">
        <f t="shared" si="24"/>
        <v>19572.780000000002</v>
      </c>
      <c r="Z38" s="130">
        <f t="shared" si="24"/>
        <v>24044.219999999998</v>
      </c>
      <c r="AA38" s="130">
        <f t="shared" si="24"/>
        <v>54727.749</v>
      </c>
      <c r="AB38" s="130">
        <f t="shared" si="24"/>
        <v>55213</v>
      </c>
      <c r="AC38" s="130">
        <f t="shared" si="24"/>
        <v>153557.749</v>
      </c>
      <c r="AD38" s="130">
        <f t="shared" si="24"/>
        <v>48348.39</v>
      </c>
      <c r="AE38" s="130">
        <f t="shared" si="24"/>
        <v>31669.179999999997</v>
      </c>
      <c r="AF38" s="130">
        <f t="shared" si="24"/>
        <v>80017.57</v>
      </c>
      <c r="AG38" s="130">
        <f t="shared" si="24"/>
        <v>233575.31900000005</v>
      </c>
      <c r="AH38" s="130">
        <f t="shared" si="24"/>
        <v>233575.31900000005</v>
      </c>
      <c r="AI38" s="66">
        <f t="shared" si="24"/>
        <v>467150.6380000001</v>
      </c>
      <c r="AJ38" s="122">
        <f t="shared" si="24"/>
        <v>2238968.749</v>
      </c>
      <c r="AK38" s="122">
        <f t="shared" si="24"/>
        <v>1326207.5700000003</v>
      </c>
      <c r="AL38" s="122">
        <f t="shared" si="24"/>
        <v>3756376.319</v>
      </c>
      <c r="AM38" s="64">
        <f t="shared" si="24"/>
        <v>7321552.638</v>
      </c>
    </row>
    <row r="39" spans="1:39" ht="21.75">
      <c r="A39" s="73"/>
      <c r="B39" s="73" t="s">
        <v>49</v>
      </c>
      <c r="C39" s="63">
        <f aca="true" t="shared" si="25" ref="C39:AM39">C9+C15+C38</f>
        <v>703408</v>
      </c>
      <c r="D39" s="63">
        <f t="shared" si="25"/>
        <v>727816</v>
      </c>
      <c r="E39" s="63">
        <f t="shared" si="25"/>
        <v>786586</v>
      </c>
      <c r="F39" s="63">
        <f t="shared" si="25"/>
        <v>768962</v>
      </c>
      <c r="G39" s="63">
        <f t="shared" si="25"/>
        <v>2950250.15</v>
      </c>
      <c r="H39" s="63">
        <f t="shared" si="25"/>
        <v>982258</v>
      </c>
      <c r="I39" s="63">
        <f t="shared" si="25"/>
        <v>858078</v>
      </c>
      <c r="J39" s="63">
        <f t="shared" si="25"/>
        <v>1840336</v>
      </c>
      <c r="K39" s="63">
        <f t="shared" si="25"/>
        <v>4827108</v>
      </c>
      <c r="L39" s="63">
        <f t="shared" si="25"/>
        <v>4827108</v>
      </c>
      <c r="M39" s="63">
        <f t="shared" si="25"/>
        <v>9617694.15</v>
      </c>
      <c r="N39" s="65">
        <f t="shared" si="25"/>
        <v>182395</v>
      </c>
      <c r="O39" s="65">
        <f t="shared" si="25"/>
        <v>126569</v>
      </c>
      <c r="P39" s="65">
        <f t="shared" si="25"/>
        <v>148911</v>
      </c>
      <c r="Q39" s="65">
        <f t="shared" si="25"/>
        <v>457875</v>
      </c>
      <c r="R39" s="65">
        <f t="shared" si="25"/>
        <v>148744</v>
      </c>
      <c r="S39" s="65">
        <f t="shared" si="25"/>
        <v>148744</v>
      </c>
      <c r="T39" s="65">
        <f t="shared" si="25"/>
        <v>180198</v>
      </c>
      <c r="U39" s="65">
        <f t="shared" si="25"/>
        <v>159968</v>
      </c>
      <c r="V39" s="65">
        <f t="shared" si="25"/>
        <v>954861</v>
      </c>
      <c r="W39" s="114">
        <f t="shared" si="25"/>
        <v>954861</v>
      </c>
      <c r="X39" s="114">
        <f t="shared" si="25"/>
        <v>1561480</v>
      </c>
      <c r="Y39" s="130">
        <f t="shared" si="25"/>
        <v>40619.55</v>
      </c>
      <c r="Z39" s="130">
        <f t="shared" si="25"/>
        <v>46259.72</v>
      </c>
      <c r="AA39" s="130">
        <f t="shared" si="25"/>
        <v>77475.119</v>
      </c>
      <c r="AB39" s="130">
        <f t="shared" si="25"/>
        <v>62257.11</v>
      </c>
      <c r="AC39" s="130">
        <f t="shared" si="25"/>
        <v>226611.499</v>
      </c>
      <c r="AD39" s="130">
        <f t="shared" si="25"/>
        <v>68622.95</v>
      </c>
      <c r="AE39" s="130">
        <f t="shared" si="25"/>
        <v>43373.939999999995</v>
      </c>
      <c r="AF39" s="130">
        <f t="shared" si="25"/>
        <v>111996.89000000001</v>
      </c>
      <c r="AG39" s="130">
        <f t="shared" si="25"/>
        <v>338608.389</v>
      </c>
      <c r="AH39" s="130">
        <f t="shared" si="25"/>
        <v>338608.389</v>
      </c>
      <c r="AI39" s="66">
        <f t="shared" si="25"/>
        <v>677216.7780000002</v>
      </c>
      <c r="AJ39" s="122">
        <f t="shared" si="25"/>
        <v>3634736.649</v>
      </c>
      <c r="AK39" s="122">
        <f t="shared" si="25"/>
        <v>2101076.8900000006</v>
      </c>
      <c r="AL39" s="122">
        <f t="shared" si="25"/>
        <v>6120577.389</v>
      </c>
      <c r="AM39" s="64">
        <f t="shared" si="25"/>
        <v>11856390.928</v>
      </c>
    </row>
  </sheetData>
  <sheetProtection/>
  <mergeCells count="5">
    <mergeCell ref="A1:AM1"/>
    <mergeCell ref="A2:AM2"/>
    <mergeCell ref="C3:L3"/>
    <mergeCell ref="N3:W3"/>
    <mergeCell ref="Y3:AH3"/>
  </mergeCells>
  <printOptions/>
  <pageMargins left="0.275590551181102" right="0.236220472440945" top="0.53" bottom="0.275590551181102" header="0.31496062992126" footer="0.236220472440945"/>
  <pageSetup horizontalDpi="600" verticalDpi="600" orientation="landscape" paperSize="5" scale="65" r:id="rId2"/>
  <headerFooter alignWithMargins="0">
    <oddHeader>&amp;R&amp;"Cordia New,ธรรมดา"&amp;14
</oddHeader>
    <oddFooter>&amp;L&amp;Z&amp;F&amp;R20/12/2547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55"/>
  <sheetViews>
    <sheetView zoomScalePageLayoutView="0" workbookViewId="0" topLeftCell="A1">
      <selection activeCell="C5" sqref="C5"/>
    </sheetView>
  </sheetViews>
  <sheetFormatPr defaultColWidth="1.7109375" defaultRowHeight="12.75"/>
  <cols>
    <col min="1" max="44" width="1.7109375" style="0" customWidth="1"/>
    <col min="45" max="45" width="2.140625" style="0" customWidth="1"/>
    <col min="46" max="50" width="1.7109375" style="0" customWidth="1"/>
    <col min="51" max="51" width="1.7109375" style="0" hidden="1" customWidth="1"/>
    <col min="52" max="55" width="1.7109375" style="0" customWidth="1"/>
    <col min="56" max="56" width="2.00390625" style="0" customWidth="1"/>
  </cols>
  <sheetData>
    <row r="1" spans="1:47" ht="24.75" customHeight="1">
      <c r="A1" s="309" t="s">
        <v>132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</row>
    <row r="2" spans="1:47" ht="24" customHeight="1">
      <c r="A2" s="309" t="s">
        <v>133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</row>
    <row r="3" ht="9.75" customHeight="1"/>
    <row r="4" spans="2:46" ht="16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310" t="s">
        <v>134</v>
      </c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2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</row>
    <row r="5" spans="2:46" ht="19.5" customHeight="1">
      <c r="B5" s="74" t="s">
        <v>135</v>
      </c>
      <c r="C5" s="74"/>
      <c r="D5" s="74"/>
      <c r="E5" s="74"/>
      <c r="F5" s="74"/>
      <c r="G5" s="74"/>
      <c r="H5" s="74"/>
      <c r="I5" s="74"/>
      <c r="J5" s="74" t="s">
        <v>136</v>
      </c>
      <c r="K5" s="318">
        <v>162263</v>
      </c>
      <c r="L5" s="318"/>
      <c r="M5" s="318"/>
      <c r="N5" s="318"/>
      <c r="O5" s="318"/>
      <c r="P5" s="74"/>
      <c r="Q5" s="74"/>
      <c r="R5" s="75"/>
      <c r="S5" s="322">
        <v>375</v>
      </c>
      <c r="T5" s="322"/>
      <c r="U5" s="322"/>
      <c r="V5" s="77" t="s">
        <v>137</v>
      </c>
      <c r="W5" s="77"/>
      <c r="X5" s="77"/>
      <c r="Y5" s="77"/>
      <c r="Z5" s="77"/>
      <c r="AA5" s="77"/>
      <c r="AB5" s="77"/>
      <c r="AC5" s="78"/>
      <c r="AD5" s="74"/>
      <c r="AE5" s="74" t="s">
        <v>138</v>
      </c>
      <c r="AF5" s="318">
        <f>K5*S5</f>
        <v>60848625</v>
      </c>
      <c r="AG5" s="318"/>
      <c r="AH5" s="318"/>
      <c r="AI5" s="318"/>
      <c r="AJ5" s="318"/>
      <c r="AK5" s="318"/>
      <c r="AL5" s="318"/>
      <c r="AM5" s="74"/>
      <c r="AN5" s="74"/>
      <c r="AO5" s="74"/>
      <c r="AP5" s="74"/>
      <c r="AQ5" s="74"/>
      <c r="AR5" s="74"/>
      <c r="AS5" s="74"/>
      <c r="AT5" s="74"/>
    </row>
    <row r="6" spans="2:46" ht="22.5" customHeight="1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313" t="s">
        <v>139</v>
      </c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5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</row>
    <row r="7" spans="2:49" ht="9" customHeight="1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80"/>
      <c r="AV7" s="80"/>
      <c r="AW7" s="80"/>
    </row>
    <row r="8" spans="2:46" ht="6" customHeight="1"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81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3"/>
      <c r="AT8" s="74"/>
    </row>
    <row r="9" spans="2:49" ht="21" customHeight="1"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5" t="s">
        <v>140</v>
      </c>
      <c r="AF9" s="77"/>
      <c r="AG9" s="77">
        <v>5</v>
      </c>
      <c r="AH9" s="77" t="s">
        <v>141</v>
      </c>
      <c r="AI9" s="77"/>
      <c r="AJ9" s="77"/>
      <c r="AK9" s="77"/>
      <c r="AL9" s="77" t="s">
        <v>138</v>
      </c>
      <c r="AM9" s="329">
        <f>(AF5)-(AG9*AF5)/100</f>
        <v>57806193.75</v>
      </c>
      <c r="AN9" s="329"/>
      <c r="AO9" s="329"/>
      <c r="AP9" s="329"/>
      <c r="AQ9" s="329"/>
      <c r="AR9" s="329"/>
      <c r="AS9" s="330"/>
      <c r="AT9" s="79"/>
      <c r="AU9" s="80"/>
      <c r="AV9" s="80"/>
      <c r="AW9" s="80"/>
    </row>
    <row r="10" spans="2:46" ht="6" customHeight="1"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84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6"/>
      <c r="AT10" s="74"/>
    </row>
    <row r="11" spans="2:46" ht="12.75" customHeight="1"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4"/>
    </row>
    <row r="12" spans="2:46" ht="12.75" customHeight="1"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</row>
    <row r="13" spans="1:46" ht="21" customHeight="1">
      <c r="A13" s="87"/>
      <c r="B13" s="88" t="s">
        <v>142</v>
      </c>
      <c r="C13" s="88"/>
      <c r="D13" s="88"/>
      <c r="E13" s="311">
        <v>36.93</v>
      </c>
      <c r="F13" s="311"/>
      <c r="G13" s="311"/>
      <c r="H13" s="311"/>
      <c r="I13" s="88" t="s">
        <v>143</v>
      </c>
      <c r="J13" s="88"/>
      <c r="K13" s="88" t="s">
        <v>144</v>
      </c>
      <c r="L13" s="88"/>
      <c r="M13" s="88"/>
      <c r="N13" s="89"/>
      <c r="O13" s="74"/>
      <c r="P13" s="74"/>
      <c r="Q13" s="90"/>
      <c r="R13" s="88" t="s">
        <v>145</v>
      </c>
      <c r="S13" s="88"/>
      <c r="T13" s="88"/>
      <c r="U13" s="311">
        <v>45.24</v>
      </c>
      <c r="V13" s="311"/>
      <c r="W13" s="311"/>
      <c r="X13" s="311"/>
      <c r="Y13" s="88" t="s">
        <v>143</v>
      </c>
      <c r="Z13" s="88"/>
      <c r="AA13" s="89"/>
      <c r="AB13" s="79"/>
      <c r="AC13" s="74"/>
      <c r="AD13" s="316" t="s">
        <v>146</v>
      </c>
      <c r="AE13" s="317"/>
      <c r="AF13" s="317"/>
      <c r="AG13" s="311">
        <v>17.83</v>
      </c>
      <c r="AH13" s="311"/>
      <c r="AI13" s="311"/>
      <c r="AJ13" s="311"/>
      <c r="AK13" s="88" t="s">
        <v>143</v>
      </c>
      <c r="AL13" s="88"/>
      <c r="AM13" s="88"/>
      <c r="AN13" s="89"/>
      <c r="AO13" s="74"/>
      <c r="AP13" s="74"/>
      <c r="AQ13" s="74"/>
      <c r="AR13" s="74"/>
      <c r="AS13" s="74"/>
      <c r="AT13" s="74"/>
    </row>
    <row r="14" spans="1:46" ht="19.5" customHeight="1">
      <c r="A14" s="91"/>
      <c r="B14" s="322" t="s">
        <v>147</v>
      </c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78"/>
      <c r="O14" s="74"/>
      <c r="P14" s="74"/>
      <c r="Q14" s="321" t="s">
        <v>148</v>
      </c>
      <c r="R14" s="322"/>
      <c r="S14" s="322"/>
      <c r="T14" s="322"/>
      <c r="U14" s="322"/>
      <c r="V14" s="322"/>
      <c r="W14" s="322"/>
      <c r="X14" s="322"/>
      <c r="Y14" s="322"/>
      <c r="Z14" s="322"/>
      <c r="AA14" s="323"/>
      <c r="AB14" s="92"/>
      <c r="AC14" s="74"/>
      <c r="AD14" s="321" t="s">
        <v>148</v>
      </c>
      <c r="AE14" s="322"/>
      <c r="AF14" s="322"/>
      <c r="AG14" s="322"/>
      <c r="AH14" s="322"/>
      <c r="AI14" s="322"/>
      <c r="AJ14" s="322"/>
      <c r="AK14" s="322"/>
      <c r="AL14" s="322"/>
      <c r="AM14" s="322"/>
      <c r="AN14" s="323"/>
      <c r="AO14" s="74"/>
      <c r="AP14" s="74"/>
      <c r="AQ14" s="74"/>
      <c r="AR14" s="74"/>
      <c r="AS14" s="74"/>
      <c r="AT14" s="74"/>
    </row>
    <row r="15" spans="1:46" ht="17.25" customHeight="1">
      <c r="A15" s="93"/>
      <c r="B15" s="94"/>
      <c r="C15" s="94" t="s">
        <v>138</v>
      </c>
      <c r="D15" s="94"/>
      <c r="E15" s="327">
        <f>(E13*AM9)/100</f>
        <v>21347827.351875</v>
      </c>
      <c r="F15" s="327"/>
      <c r="G15" s="327"/>
      <c r="H15" s="327"/>
      <c r="I15" s="327"/>
      <c r="J15" s="327"/>
      <c r="K15" s="327"/>
      <c r="L15" s="327"/>
      <c r="M15" s="94"/>
      <c r="N15" s="95"/>
      <c r="O15" s="74"/>
      <c r="P15" s="74"/>
      <c r="Q15" s="96"/>
      <c r="R15" s="94" t="s">
        <v>138</v>
      </c>
      <c r="S15" s="94"/>
      <c r="T15" s="327">
        <f>(U13*AM9)/100</f>
        <v>26151522.0525</v>
      </c>
      <c r="U15" s="327"/>
      <c r="V15" s="327"/>
      <c r="W15" s="327"/>
      <c r="X15" s="327"/>
      <c r="Y15" s="327"/>
      <c r="Z15" s="327"/>
      <c r="AA15" s="328"/>
      <c r="AB15" s="97"/>
      <c r="AC15" s="74"/>
      <c r="AD15" s="96" t="s">
        <v>138</v>
      </c>
      <c r="AE15" s="94"/>
      <c r="AF15" s="327">
        <f>(AG13*AM9)/100+1</f>
        <v>10306845.345624998</v>
      </c>
      <c r="AG15" s="327"/>
      <c r="AH15" s="327"/>
      <c r="AI15" s="327"/>
      <c r="AJ15" s="327"/>
      <c r="AK15" s="327"/>
      <c r="AL15" s="327"/>
      <c r="AM15" s="327"/>
      <c r="AN15" s="95"/>
      <c r="AO15" s="74"/>
      <c r="AP15" s="74"/>
      <c r="AQ15" s="74"/>
      <c r="AR15" s="74"/>
      <c r="AS15" s="74"/>
      <c r="AT15" s="74"/>
    </row>
    <row r="16" spans="2:46" ht="6.75" customHeight="1">
      <c r="B16" s="79"/>
      <c r="C16" s="79"/>
      <c r="D16" s="79"/>
      <c r="E16" s="97"/>
      <c r="F16" s="97"/>
      <c r="G16" s="97"/>
      <c r="H16" s="97"/>
      <c r="I16" s="97"/>
      <c r="J16" s="97"/>
      <c r="K16" s="97"/>
      <c r="L16" s="97"/>
      <c r="M16" s="79"/>
      <c r="N16" s="79"/>
      <c r="O16" s="74"/>
      <c r="P16" s="74"/>
      <c r="Q16" s="79"/>
      <c r="R16" s="79"/>
      <c r="S16" s="79"/>
      <c r="T16" s="97"/>
      <c r="U16" s="97"/>
      <c r="V16" s="97"/>
      <c r="W16" s="97"/>
      <c r="X16" s="97"/>
      <c r="Y16" s="97"/>
      <c r="Z16" s="97"/>
      <c r="AA16" s="97"/>
      <c r="AB16" s="97"/>
      <c r="AC16" s="74"/>
      <c r="AD16" s="79"/>
      <c r="AE16" s="79"/>
      <c r="AF16" s="97"/>
      <c r="AG16" s="97"/>
      <c r="AH16" s="97"/>
      <c r="AI16" s="97"/>
      <c r="AJ16" s="97"/>
      <c r="AK16" s="97"/>
      <c r="AL16" s="97"/>
      <c r="AM16" s="97"/>
      <c r="AN16" s="74"/>
      <c r="AO16" s="74"/>
      <c r="AP16" s="74"/>
      <c r="AQ16" s="74"/>
      <c r="AR16" s="74"/>
      <c r="AS16" s="74"/>
      <c r="AT16" s="74"/>
    </row>
    <row r="17" spans="2:46" ht="18" customHeight="1">
      <c r="B17" s="79"/>
      <c r="C17" s="79"/>
      <c r="D17" s="79"/>
      <c r="E17" s="97"/>
      <c r="F17" s="97"/>
      <c r="G17" s="97"/>
      <c r="H17" s="97"/>
      <c r="I17" s="97"/>
      <c r="J17" s="97"/>
      <c r="K17" s="97"/>
      <c r="L17" s="97"/>
      <c r="M17" s="79"/>
      <c r="N17" s="79"/>
      <c r="O17" s="74"/>
      <c r="P17" s="74"/>
      <c r="Q17" s="79"/>
      <c r="R17" s="79"/>
      <c r="S17" s="79"/>
      <c r="T17" s="97"/>
      <c r="U17" s="97"/>
      <c r="V17" s="97"/>
      <c r="W17" s="97"/>
      <c r="X17" s="97" t="s">
        <v>149</v>
      </c>
      <c r="Y17" s="97"/>
      <c r="Z17" s="97"/>
      <c r="AA17" s="97"/>
      <c r="AB17" s="97"/>
      <c r="AC17" s="326">
        <f>T15+AF15</f>
        <v>36458367.39812499</v>
      </c>
      <c r="AD17" s="326"/>
      <c r="AE17" s="326"/>
      <c r="AF17" s="326"/>
      <c r="AG17" s="326"/>
      <c r="AH17" s="326"/>
      <c r="AI17" s="326"/>
      <c r="AJ17" s="326"/>
      <c r="AK17" s="326"/>
      <c r="AL17" s="97"/>
      <c r="AM17" s="97"/>
      <c r="AN17" s="74"/>
      <c r="AO17" s="74"/>
      <c r="AP17" s="74"/>
      <c r="AQ17" s="74"/>
      <c r="AR17" s="74"/>
      <c r="AS17" s="74"/>
      <c r="AT17" s="74"/>
    </row>
    <row r="18" spans="2:46" ht="8.25" customHeight="1">
      <c r="B18" s="79"/>
      <c r="C18" s="79"/>
      <c r="D18" s="79"/>
      <c r="E18" s="97"/>
      <c r="F18" s="97"/>
      <c r="G18" s="97"/>
      <c r="H18" s="97"/>
      <c r="I18" s="97"/>
      <c r="J18" s="97"/>
      <c r="K18" s="97"/>
      <c r="L18" s="97"/>
      <c r="M18" s="79"/>
      <c r="N18" s="79"/>
      <c r="O18" s="74"/>
      <c r="P18" s="74"/>
      <c r="Q18" s="79"/>
      <c r="R18" s="79"/>
      <c r="S18" s="79"/>
      <c r="T18" s="97"/>
      <c r="U18" s="97"/>
      <c r="V18" s="97"/>
      <c r="W18" s="97"/>
      <c r="X18" s="97"/>
      <c r="Y18" s="97"/>
      <c r="Z18" s="97"/>
      <c r="AA18" s="97"/>
      <c r="AB18" s="97"/>
      <c r="AC18" s="74"/>
      <c r="AD18" s="79"/>
      <c r="AE18" s="79"/>
      <c r="AF18" s="97"/>
      <c r="AG18" s="97"/>
      <c r="AH18" s="97"/>
      <c r="AI18" s="97"/>
      <c r="AJ18" s="97"/>
      <c r="AK18" s="97"/>
      <c r="AL18" s="97"/>
      <c r="AM18" s="97"/>
      <c r="AN18" s="74"/>
      <c r="AO18" s="74"/>
      <c r="AP18" s="74"/>
      <c r="AQ18" s="74"/>
      <c r="AR18" s="74"/>
      <c r="AS18" s="74"/>
      <c r="AT18" s="74"/>
    </row>
    <row r="19" spans="2:46" ht="18.75" customHeight="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90"/>
      <c r="AG19" s="88" t="s">
        <v>150</v>
      </c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9"/>
      <c r="AT19" s="74"/>
    </row>
    <row r="20" spans="2:46" ht="18.75" customHeight="1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5"/>
      <c r="AG20" s="77"/>
      <c r="AH20" s="77" t="s">
        <v>151</v>
      </c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8"/>
      <c r="AT20" s="74"/>
    </row>
    <row r="21" spans="2:46" ht="14.25" customHeight="1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5"/>
      <c r="AG21" s="77"/>
      <c r="AH21" s="77"/>
      <c r="AI21" s="77"/>
      <c r="AJ21" s="76"/>
      <c r="AK21" s="77" t="s">
        <v>136</v>
      </c>
      <c r="AL21" s="319">
        <v>1000000</v>
      </c>
      <c r="AM21" s="319"/>
      <c r="AN21" s="319"/>
      <c r="AO21" s="319"/>
      <c r="AP21" s="319"/>
      <c r="AQ21" s="319"/>
      <c r="AR21" s="319"/>
      <c r="AS21" s="320"/>
      <c r="AT21" s="74"/>
    </row>
    <row r="22" spans="2:46" ht="16.5" customHeight="1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5"/>
      <c r="AG22" s="77" t="s">
        <v>152</v>
      </c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8"/>
      <c r="AT22" s="74"/>
    </row>
    <row r="23" spans="2:46" ht="15" customHeight="1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96"/>
      <c r="AG23" s="94"/>
      <c r="AH23" s="94"/>
      <c r="AI23" s="94"/>
      <c r="AJ23" s="94"/>
      <c r="AK23" s="94" t="s">
        <v>136</v>
      </c>
      <c r="AL23" s="327">
        <v>495765</v>
      </c>
      <c r="AM23" s="327"/>
      <c r="AN23" s="327"/>
      <c r="AO23" s="327"/>
      <c r="AP23" s="327"/>
      <c r="AQ23" s="94"/>
      <c r="AR23" s="94"/>
      <c r="AS23" s="95"/>
      <c r="AT23" s="74"/>
    </row>
    <row r="24" spans="2:46" ht="22.5" customHeight="1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310" t="s">
        <v>153</v>
      </c>
      <c r="S24" s="311"/>
      <c r="T24" s="311"/>
      <c r="U24" s="311"/>
      <c r="V24" s="311"/>
      <c r="W24" s="311"/>
      <c r="X24" s="311"/>
      <c r="Y24" s="311"/>
      <c r="Z24" s="311"/>
      <c r="AA24" s="312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</row>
    <row r="25" spans="2:46" ht="18" customHeight="1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321" t="s">
        <v>154</v>
      </c>
      <c r="S25" s="322"/>
      <c r="T25" s="322"/>
      <c r="U25" s="322"/>
      <c r="V25" s="322"/>
      <c r="W25" s="322"/>
      <c r="X25" s="322"/>
      <c r="Y25" s="322"/>
      <c r="Z25" s="322"/>
      <c r="AA25" s="323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</row>
    <row r="26" spans="2:46" ht="16.5" customHeight="1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96"/>
      <c r="S26" s="94" t="s">
        <v>136</v>
      </c>
      <c r="T26" s="327">
        <f>AC17-AL21-AL23</f>
        <v>34962602.39812499</v>
      </c>
      <c r="U26" s="327"/>
      <c r="V26" s="327"/>
      <c r="W26" s="327"/>
      <c r="X26" s="327"/>
      <c r="Y26" s="327"/>
      <c r="Z26" s="327"/>
      <c r="AA26" s="328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</row>
    <row r="27" spans="2:46" ht="7.5" customHeight="1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</row>
    <row r="28" spans="2:56" ht="7.5" customHeight="1">
      <c r="B28" s="74"/>
      <c r="C28" s="74"/>
      <c r="D28" s="90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9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BD28" s="28"/>
    </row>
    <row r="29" spans="2:46" ht="16.5" customHeight="1">
      <c r="B29" s="74"/>
      <c r="C29" s="74"/>
      <c r="D29" s="75"/>
      <c r="E29" s="77" t="s">
        <v>168</v>
      </c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8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</row>
    <row r="30" spans="2:46" ht="15" customHeight="1">
      <c r="B30" s="74"/>
      <c r="C30" s="74"/>
      <c r="D30" s="75"/>
      <c r="E30" s="77"/>
      <c r="F30" s="77"/>
      <c r="G30" s="77" t="s">
        <v>136</v>
      </c>
      <c r="H30" s="319">
        <v>14201800</v>
      </c>
      <c r="I30" s="319"/>
      <c r="J30" s="319"/>
      <c r="K30" s="319"/>
      <c r="L30" s="319"/>
      <c r="M30" s="319"/>
      <c r="N30" s="319"/>
      <c r="O30" s="77"/>
      <c r="P30" s="78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</row>
    <row r="31" spans="2:46" ht="6" customHeight="1">
      <c r="B31" s="74"/>
      <c r="C31" s="74"/>
      <c r="D31" s="96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5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</row>
    <row r="32" spans="2:46" ht="7.5" customHeight="1">
      <c r="B32" s="74"/>
      <c r="C32" s="74"/>
      <c r="D32" s="74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</row>
    <row r="33" spans="2:46" ht="10.5" customHeight="1">
      <c r="B33" s="74"/>
      <c r="C33" s="74"/>
      <c r="D33" s="74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</row>
    <row r="34" spans="2:46" ht="12.75" customHeight="1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</row>
    <row r="35" spans="2:46" ht="6.75" customHeight="1">
      <c r="B35" s="134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6"/>
      <c r="P35" s="74"/>
      <c r="Q35" s="74"/>
      <c r="R35" s="74"/>
      <c r="S35" s="74"/>
      <c r="T35" s="81"/>
      <c r="U35" s="82"/>
      <c r="V35" s="82"/>
      <c r="W35" s="82"/>
      <c r="X35" s="82"/>
      <c r="Y35" s="82"/>
      <c r="Z35" s="82"/>
      <c r="AA35" s="82"/>
      <c r="AB35" s="82"/>
      <c r="AC35" s="83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</row>
    <row r="36" spans="2:46" ht="17.25" customHeight="1">
      <c r="B36" s="137"/>
      <c r="C36" s="138" t="s">
        <v>155</v>
      </c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9"/>
      <c r="P36" s="74"/>
      <c r="Q36" s="74"/>
      <c r="R36" s="74"/>
      <c r="S36" s="74"/>
      <c r="T36" s="321" t="s">
        <v>156</v>
      </c>
      <c r="U36" s="322"/>
      <c r="V36" s="322"/>
      <c r="W36" s="322"/>
      <c r="X36" s="322"/>
      <c r="Y36" s="322"/>
      <c r="Z36" s="322"/>
      <c r="AA36" s="322"/>
      <c r="AB36" s="322"/>
      <c r="AC36" s="323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</row>
    <row r="37" spans="2:46" ht="15.75" customHeight="1">
      <c r="B37" s="137"/>
      <c r="C37" s="138"/>
      <c r="D37" s="138" t="s">
        <v>136</v>
      </c>
      <c r="E37" s="324">
        <f>(U13/63.07)*(T26-H30)</f>
        <v>14891687.022216184</v>
      </c>
      <c r="F37" s="324"/>
      <c r="G37" s="324"/>
      <c r="H37" s="324"/>
      <c r="I37" s="324"/>
      <c r="J37" s="324"/>
      <c r="K37" s="324"/>
      <c r="L37" s="324"/>
      <c r="M37" s="324"/>
      <c r="N37" s="138"/>
      <c r="O37" s="139"/>
      <c r="P37" s="74"/>
      <c r="Q37" s="74"/>
      <c r="R37" s="74"/>
      <c r="S37" s="74"/>
      <c r="T37" s="75"/>
      <c r="U37" s="77" t="s">
        <v>136</v>
      </c>
      <c r="V37" s="319">
        <f>(AG13/63.07)*(T26-H30)</f>
        <v>5869115.37590881</v>
      </c>
      <c r="W37" s="319"/>
      <c r="X37" s="319"/>
      <c r="Y37" s="319"/>
      <c r="Z37" s="319"/>
      <c r="AA37" s="319"/>
      <c r="AB37" s="319"/>
      <c r="AC37" s="320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</row>
    <row r="38" spans="2:46" ht="5.25" customHeight="1">
      <c r="B38" s="140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2"/>
      <c r="P38" s="74"/>
      <c r="Q38" s="74"/>
      <c r="R38" s="74"/>
      <c r="S38" s="74"/>
      <c r="T38" s="96"/>
      <c r="U38" s="94"/>
      <c r="V38" s="94"/>
      <c r="W38" s="94"/>
      <c r="X38" s="94"/>
      <c r="Y38" s="94"/>
      <c r="Z38" s="94"/>
      <c r="AA38" s="94"/>
      <c r="AB38" s="94"/>
      <c r="AC38" s="95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</row>
    <row r="39" spans="2:46" ht="6" customHeight="1">
      <c r="B39" s="74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4"/>
      <c r="Q39" s="74"/>
      <c r="R39" s="74"/>
      <c r="S39" s="74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4"/>
      <c r="AE39" s="74"/>
      <c r="AF39" s="74"/>
      <c r="AG39" s="74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4"/>
      <c r="AS39" s="74"/>
      <c r="AT39" s="74"/>
    </row>
    <row r="40" spans="2:46" ht="6.75" customHeight="1">
      <c r="B40" s="74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4"/>
      <c r="Q40" s="74"/>
      <c r="R40" s="74"/>
      <c r="S40" s="74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4"/>
      <c r="AE40" s="74"/>
      <c r="AF40" s="74"/>
      <c r="AG40" s="74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4"/>
      <c r="AS40" s="74"/>
      <c r="AT40" s="74"/>
    </row>
    <row r="41" spans="2:46" ht="6" customHeight="1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</row>
    <row r="42" spans="2:46" ht="8.25" customHeight="1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81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3"/>
      <c r="AQ42" s="74"/>
      <c r="AR42" s="74"/>
      <c r="AS42" s="74"/>
      <c r="AT42" s="74"/>
    </row>
    <row r="43" spans="2:46" ht="21" customHeight="1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98"/>
      <c r="U43" s="77" t="s">
        <v>157</v>
      </c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 t="s">
        <v>136</v>
      </c>
      <c r="AJ43" s="319">
        <f>234338*20</f>
        <v>4686760</v>
      </c>
      <c r="AK43" s="319"/>
      <c r="AL43" s="319"/>
      <c r="AM43" s="319"/>
      <c r="AN43" s="319"/>
      <c r="AO43" s="319"/>
      <c r="AP43" s="320"/>
      <c r="AQ43" s="74"/>
      <c r="AR43" s="74"/>
      <c r="AS43" s="74"/>
      <c r="AT43" s="74"/>
    </row>
    <row r="44" spans="2:46" ht="21" customHeight="1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98"/>
      <c r="U44" s="77"/>
      <c r="V44" s="77" t="s">
        <v>170</v>
      </c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132"/>
      <c r="AK44" s="132"/>
      <c r="AL44" s="132"/>
      <c r="AM44" s="132"/>
      <c r="AN44" s="132"/>
      <c r="AO44" s="132"/>
      <c r="AP44" s="133"/>
      <c r="AQ44" s="74"/>
      <c r="AR44" s="74"/>
      <c r="AS44" s="74"/>
      <c r="AT44" s="74"/>
    </row>
    <row r="45" spans="2:46" ht="8.25" customHeight="1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84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99"/>
      <c r="AK45" s="99"/>
      <c r="AL45" s="99"/>
      <c r="AM45" s="99"/>
      <c r="AN45" s="99"/>
      <c r="AO45" s="99"/>
      <c r="AP45" s="100"/>
      <c r="AQ45" s="74"/>
      <c r="AR45" s="74"/>
      <c r="AS45" s="74"/>
      <c r="AT45" s="74"/>
    </row>
    <row r="46" spans="2:46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101"/>
      <c r="AK46" s="101"/>
      <c r="AL46" s="101"/>
      <c r="AM46" s="101"/>
      <c r="AN46" s="101"/>
      <c r="AO46" s="101"/>
      <c r="AP46" s="101"/>
      <c r="AQ46" s="74"/>
      <c r="AR46" s="74"/>
      <c r="AS46" s="74"/>
      <c r="AT46" s="74"/>
    </row>
    <row r="47" spans="2:46" ht="8.25" customHeight="1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81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102"/>
      <c r="AK47" s="102"/>
      <c r="AL47" s="102"/>
      <c r="AM47" s="102"/>
      <c r="AN47" s="102"/>
      <c r="AO47" s="102"/>
      <c r="AP47" s="103"/>
      <c r="AQ47" s="74"/>
      <c r="AR47" s="74"/>
      <c r="AS47" s="74"/>
      <c r="AT47" s="74"/>
    </row>
    <row r="48" spans="2:46" ht="16.5" customHeight="1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98"/>
      <c r="U48" s="77" t="s">
        <v>169</v>
      </c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 t="s">
        <v>136</v>
      </c>
      <c r="AI48" s="319">
        <v>863000</v>
      </c>
      <c r="AJ48" s="319"/>
      <c r="AK48" s="319"/>
      <c r="AL48" s="319"/>
      <c r="AM48" s="319"/>
      <c r="AN48" s="77"/>
      <c r="AO48" s="77"/>
      <c r="AP48" s="78"/>
      <c r="AQ48" s="74"/>
      <c r="AR48" s="74"/>
      <c r="AS48" s="74"/>
      <c r="AT48" s="74"/>
    </row>
    <row r="49" spans="2:46" ht="9.75" customHeight="1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8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5"/>
      <c r="AQ49" s="74"/>
      <c r="AR49" s="74"/>
      <c r="AS49" s="74"/>
      <c r="AT49" s="74"/>
    </row>
    <row r="50" spans="2:46" ht="13.5" customHeight="1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101"/>
      <c r="AK50" s="101"/>
      <c r="AL50" s="101"/>
      <c r="AM50" s="101"/>
      <c r="AN50" s="101"/>
      <c r="AO50" s="101"/>
      <c r="AP50" s="79"/>
      <c r="AQ50" s="74"/>
      <c r="AR50" s="74"/>
      <c r="AS50" s="74"/>
      <c r="AT50" s="74"/>
    </row>
    <row r="51" spans="2:46" ht="6.75" customHeight="1"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6"/>
      <c r="P51" s="79"/>
      <c r="Q51" s="79"/>
      <c r="R51" s="74"/>
      <c r="S51" s="74"/>
      <c r="T51" s="143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5"/>
      <c r="AK51" s="145"/>
      <c r="AL51" s="145"/>
      <c r="AM51" s="145"/>
      <c r="AN51" s="145"/>
      <c r="AO51" s="145"/>
      <c r="AP51" s="146"/>
      <c r="AQ51" s="74"/>
      <c r="AR51" s="74"/>
      <c r="AS51" s="74"/>
      <c r="AT51" s="74"/>
    </row>
    <row r="52" spans="2:46" ht="17.25" customHeight="1">
      <c r="B52" s="147"/>
      <c r="C52" s="138" t="s">
        <v>158</v>
      </c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48"/>
      <c r="P52" s="79"/>
      <c r="Q52" s="79"/>
      <c r="R52" s="74"/>
      <c r="S52" s="74"/>
      <c r="T52" s="147"/>
      <c r="U52" s="138" t="s">
        <v>159</v>
      </c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 t="s">
        <v>136</v>
      </c>
      <c r="AJ52" s="324">
        <f>V37-AJ43-AI48</f>
        <v>319355.3759088097</v>
      </c>
      <c r="AK52" s="324"/>
      <c r="AL52" s="324"/>
      <c r="AM52" s="324"/>
      <c r="AN52" s="324"/>
      <c r="AO52" s="324"/>
      <c r="AP52" s="325"/>
      <c r="AQ52" s="74"/>
      <c r="AR52" s="74"/>
      <c r="AS52" s="74"/>
      <c r="AT52" s="74"/>
    </row>
    <row r="53" spans="2:46" ht="6.75" customHeight="1">
      <c r="B53" s="147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48"/>
      <c r="P53" s="79"/>
      <c r="Q53" s="79"/>
      <c r="R53" s="74"/>
      <c r="S53" s="74"/>
      <c r="T53" s="140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2"/>
      <c r="AQ53" s="74"/>
      <c r="AR53" s="74"/>
      <c r="AS53" s="74"/>
      <c r="AT53" s="74"/>
    </row>
    <row r="54" spans="2:46" ht="16.5" customHeight="1">
      <c r="B54" s="147"/>
      <c r="C54" s="138"/>
      <c r="D54" s="138"/>
      <c r="E54" s="138" t="s">
        <v>136</v>
      </c>
      <c r="F54" s="324">
        <f>E37+AJ52</f>
        <v>15211042.398124993</v>
      </c>
      <c r="G54" s="324"/>
      <c r="H54" s="324"/>
      <c r="I54" s="324"/>
      <c r="J54" s="324"/>
      <c r="K54" s="324"/>
      <c r="L54" s="324"/>
      <c r="M54" s="324"/>
      <c r="N54" s="138"/>
      <c r="O54" s="148"/>
      <c r="P54" s="79"/>
      <c r="Q54" s="79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</row>
    <row r="55" spans="2:46" ht="7.5" customHeight="1">
      <c r="B55" s="140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2"/>
      <c r="P55" s="79"/>
      <c r="Q55" s="79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</row>
  </sheetData>
  <sheetProtection/>
  <mergeCells count="32">
    <mergeCell ref="E15:L15"/>
    <mergeCell ref="T15:AA15"/>
    <mergeCell ref="AF15:AM15"/>
    <mergeCell ref="B14:M14"/>
    <mergeCell ref="Q14:AA14"/>
    <mergeCell ref="AM9:AS9"/>
    <mergeCell ref="F54:M54"/>
    <mergeCell ref="AD14:AN14"/>
    <mergeCell ref="AC17:AK17"/>
    <mergeCell ref="AL21:AS21"/>
    <mergeCell ref="T26:AA26"/>
    <mergeCell ref="AL23:AP23"/>
    <mergeCell ref="H30:N30"/>
    <mergeCell ref="E37:M37"/>
    <mergeCell ref="R25:AA25"/>
    <mergeCell ref="R24:AA24"/>
    <mergeCell ref="V37:AC37"/>
    <mergeCell ref="T36:AC36"/>
    <mergeCell ref="AJ43:AP43"/>
    <mergeCell ref="AJ52:AP52"/>
    <mergeCell ref="AI48:AM48"/>
    <mergeCell ref="AG13:AJ13"/>
    <mergeCell ref="U13:X13"/>
    <mergeCell ref="A1:AU1"/>
    <mergeCell ref="A2:AU2"/>
    <mergeCell ref="R4:AC4"/>
    <mergeCell ref="R6:AC6"/>
    <mergeCell ref="AD13:AF13"/>
    <mergeCell ref="E13:H13"/>
    <mergeCell ref="AF5:AL5"/>
    <mergeCell ref="S5:U5"/>
    <mergeCell ref="K5:O5"/>
  </mergeCells>
  <printOptions horizontalCentered="1"/>
  <pageMargins left="0.82" right="0.49" top="0.75" bottom="0.77" header="0.5" footer="0.28"/>
  <pageSetup horizontalDpi="600" verticalDpi="600" orientation="portrait" paperSize="9" r:id="rId2"/>
  <headerFooter alignWithMargins="0">
    <oddFooter>&amp;L&amp;Z&amp;F&amp;R30/12/2547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zoomScalePageLayoutView="0"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40625" defaultRowHeight="12.75"/>
  <cols>
    <col min="1" max="1" width="4.7109375" style="15" customWidth="1"/>
    <col min="2" max="2" width="13.8515625" style="15" customWidth="1"/>
    <col min="3" max="3" width="9.8515625" style="15" customWidth="1"/>
    <col min="4" max="4" width="10.28125" style="15" customWidth="1"/>
    <col min="5" max="5" width="10.00390625" style="15" customWidth="1"/>
    <col min="6" max="6" width="14.7109375" style="15" bestFit="1" customWidth="1"/>
    <col min="7" max="8" width="15.57421875" style="15" hidden="1" customWidth="1"/>
    <col min="9" max="9" width="15.57421875" style="15" customWidth="1"/>
    <col min="10" max="10" width="12.421875" style="15" customWidth="1"/>
    <col min="11" max="11" width="14.421875" style="15" customWidth="1"/>
    <col min="12" max="12" width="14.140625" style="15" customWidth="1"/>
    <col min="13" max="13" width="12.57421875" style="15" customWidth="1"/>
    <col min="14" max="14" width="8.8515625" style="15" customWidth="1"/>
    <col min="15" max="15" width="11.28125" style="15" customWidth="1"/>
    <col min="16" max="16" width="9.421875" style="15" customWidth="1"/>
    <col min="17" max="17" width="10.57421875" style="15" bestFit="1" customWidth="1"/>
    <col min="18" max="16384" width="9.140625" style="15" customWidth="1"/>
  </cols>
  <sheetData>
    <row r="1" spans="1:14" ht="23.25">
      <c r="A1" s="278" t="s">
        <v>179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6" ht="19.5" customHeight="1">
      <c r="A2" s="16"/>
      <c r="B2" s="17" t="s">
        <v>58</v>
      </c>
      <c r="C2" s="18" t="s">
        <v>59</v>
      </c>
      <c r="D2" s="18" t="s">
        <v>60</v>
      </c>
      <c r="E2" s="18" t="s">
        <v>172</v>
      </c>
      <c r="F2" s="18" t="s">
        <v>81</v>
      </c>
      <c r="G2" s="18" t="s">
        <v>61</v>
      </c>
      <c r="H2" s="18"/>
      <c r="I2" s="18" t="s">
        <v>61</v>
      </c>
      <c r="J2" s="18" t="s">
        <v>10</v>
      </c>
      <c r="K2" s="18" t="s">
        <v>62</v>
      </c>
      <c r="L2" s="18" t="s">
        <v>63</v>
      </c>
      <c r="M2" s="18" t="s">
        <v>63</v>
      </c>
      <c r="N2" s="18" t="s">
        <v>64</v>
      </c>
      <c r="O2" s="158" t="s">
        <v>173</v>
      </c>
      <c r="P2" s="158" t="s">
        <v>175</v>
      </c>
    </row>
    <row r="3" spans="1:16" ht="20.25" customHeight="1">
      <c r="A3" s="19"/>
      <c r="B3" s="20"/>
      <c r="C3" s="21" t="s">
        <v>65</v>
      </c>
      <c r="D3" s="21"/>
      <c r="E3" s="21"/>
      <c r="F3" s="21" t="s">
        <v>82</v>
      </c>
      <c r="G3" s="21" t="s">
        <v>66</v>
      </c>
      <c r="H3" s="21" t="s">
        <v>178</v>
      </c>
      <c r="I3" s="21" t="s">
        <v>66</v>
      </c>
      <c r="J3" s="21" t="s">
        <v>12</v>
      </c>
      <c r="K3" s="21" t="s">
        <v>67</v>
      </c>
      <c r="L3" s="21" t="s">
        <v>68</v>
      </c>
      <c r="M3" s="21" t="s">
        <v>69</v>
      </c>
      <c r="N3" s="21" t="s">
        <v>70</v>
      </c>
      <c r="O3" s="159" t="s">
        <v>65</v>
      </c>
      <c r="P3" s="159" t="s">
        <v>177</v>
      </c>
    </row>
    <row r="4" spans="1:16" ht="17.25" customHeight="1">
      <c r="A4" s="19"/>
      <c r="B4" s="20"/>
      <c r="C4" s="21" t="s">
        <v>72</v>
      </c>
      <c r="D4" s="21" t="s">
        <v>72</v>
      </c>
      <c r="E4" s="21" t="s">
        <v>72</v>
      </c>
      <c r="F4" s="21" t="s">
        <v>180</v>
      </c>
      <c r="G4" s="21" t="s">
        <v>171</v>
      </c>
      <c r="H4" s="21"/>
      <c r="I4" s="21" t="s">
        <v>181</v>
      </c>
      <c r="J4" s="21" t="s">
        <v>72</v>
      </c>
      <c r="K4" s="21" t="s">
        <v>71</v>
      </c>
      <c r="L4" s="21" t="s">
        <v>73</v>
      </c>
      <c r="M4" s="21" t="s">
        <v>74</v>
      </c>
      <c r="N4" s="21" t="s">
        <v>10</v>
      </c>
      <c r="O4" s="160" t="s">
        <v>174</v>
      </c>
      <c r="P4" s="160" t="s">
        <v>176</v>
      </c>
    </row>
    <row r="5" spans="1:17" ht="18.75" customHeight="1">
      <c r="A5" s="33">
        <v>1</v>
      </c>
      <c r="B5" s="34" t="s">
        <v>20</v>
      </c>
      <c r="C5" s="31">
        <v>65300.93</v>
      </c>
      <c r="D5" s="31">
        <v>0</v>
      </c>
      <c r="E5" s="31">
        <v>59597.95</v>
      </c>
      <c r="F5" s="31">
        <f>270360-109986+363337.86</f>
        <v>523711.86</v>
      </c>
      <c r="G5" s="22">
        <f>132813.38-56850.18</f>
        <v>75963.20000000001</v>
      </c>
      <c r="H5" s="22">
        <f>G5/5</f>
        <v>15192.640000000003</v>
      </c>
      <c r="I5" s="22">
        <f>H5*6</f>
        <v>91155.84000000003</v>
      </c>
      <c r="J5" s="22">
        <v>0</v>
      </c>
      <c r="K5" s="22">
        <f aca="true" t="shared" si="0" ref="K5:K33">(J5*100)/G5</f>
        <v>0</v>
      </c>
      <c r="L5" s="22" t="e">
        <f aca="true" t="shared" si="1" ref="L5:L34">(O5+E5)/D5</f>
        <v>#DIV/0!</v>
      </c>
      <c r="M5" s="22" t="e">
        <f aca="true" t="shared" si="2" ref="M5:M34">O5/D5</f>
        <v>#DIV/0!</v>
      </c>
      <c r="N5" s="23">
        <f>F5/I5</f>
        <v>5.745236509257112</v>
      </c>
      <c r="O5" s="161">
        <f>C5+F5-I5</f>
        <v>497856.95</v>
      </c>
      <c r="P5" s="155">
        <f aca="true" t="shared" si="3" ref="P5:P33">O5/(G5/5)</f>
        <v>32.76961410261811</v>
      </c>
      <c r="Q5" s="153"/>
    </row>
    <row r="6" spans="1:17" ht="18.75" customHeight="1">
      <c r="A6" s="35">
        <v>2</v>
      </c>
      <c r="B6" s="29" t="s">
        <v>21</v>
      </c>
      <c r="C6" s="32">
        <v>380997.95</v>
      </c>
      <c r="D6" s="32">
        <v>0</v>
      </c>
      <c r="E6" s="32">
        <v>0</v>
      </c>
      <c r="F6" s="32">
        <f>216205+33818.06</f>
        <v>250023.06</v>
      </c>
      <c r="G6" s="24">
        <v>305375.51</v>
      </c>
      <c r="H6" s="22">
        <f aca="true" t="shared" si="4" ref="H6:H33">G6/5</f>
        <v>61075.102</v>
      </c>
      <c r="I6" s="24">
        <f>H6*6</f>
        <v>366450.61199999996</v>
      </c>
      <c r="J6" s="24">
        <v>106170</v>
      </c>
      <c r="K6" s="24">
        <f t="shared" si="0"/>
        <v>34.76703158023379</v>
      </c>
      <c r="L6" s="152" t="e">
        <f t="shared" si="1"/>
        <v>#DIV/0!</v>
      </c>
      <c r="M6" s="24" t="e">
        <f t="shared" si="2"/>
        <v>#DIV/0!</v>
      </c>
      <c r="N6" s="165">
        <f aca="true" t="shared" si="5" ref="N6:N33">F6/I6</f>
        <v>0.6822831012218368</v>
      </c>
      <c r="O6" s="166">
        <f aca="true" t="shared" si="6" ref="O6:O33">C6+F6-I6</f>
        <v>264570.39800000004</v>
      </c>
      <c r="P6" s="156">
        <f t="shared" si="3"/>
        <v>4.331886306141577</v>
      </c>
      <c r="Q6" s="154"/>
    </row>
    <row r="7" spans="1:16" ht="18.75" customHeight="1">
      <c r="A7" s="35">
        <v>3</v>
      </c>
      <c r="B7" s="29" t="s">
        <v>22</v>
      </c>
      <c r="C7" s="32">
        <v>5942677.16</v>
      </c>
      <c r="D7" s="32">
        <v>0</v>
      </c>
      <c r="E7" s="32">
        <v>144343.83</v>
      </c>
      <c r="F7" s="32">
        <f>1373676.29-449462.37+143342.61</f>
        <v>1067556.53</v>
      </c>
      <c r="G7" s="24">
        <f>980935.03-232223.22</f>
        <v>748711.81</v>
      </c>
      <c r="H7" s="22">
        <f t="shared" si="4"/>
        <v>149742.36200000002</v>
      </c>
      <c r="I7" s="24">
        <f aca="true" t="shared" si="7" ref="I7:I33">H7*6</f>
        <v>898454.1720000001</v>
      </c>
      <c r="J7" s="24">
        <f>283905-49820</f>
        <v>234085</v>
      </c>
      <c r="K7" s="24">
        <f t="shared" si="0"/>
        <v>31.265033738415315</v>
      </c>
      <c r="L7" s="24" t="e">
        <f t="shared" si="1"/>
        <v>#DIV/0!</v>
      </c>
      <c r="M7" s="24" t="e">
        <f t="shared" si="2"/>
        <v>#DIV/0!</v>
      </c>
      <c r="N7" s="25">
        <f t="shared" si="5"/>
        <v>1.1882147840925157</v>
      </c>
      <c r="O7" s="162">
        <f t="shared" si="6"/>
        <v>6111779.518</v>
      </c>
      <c r="P7" s="156">
        <f t="shared" si="3"/>
        <v>40.81530060277799</v>
      </c>
    </row>
    <row r="8" spans="1:16" ht="18.75" customHeight="1">
      <c r="A8" s="35">
        <v>4</v>
      </c>
      <c r="B8" s="29" t="s">
        <v>23</v>
      </c>
      <c r="C8" s="32">
        <v>3596155.93</v>
      </c>
      <c r="D8" s="32">
        <v>0</v>
      </c>
      <c r="E8" s="32">
        <v>152067.35</v>
      </c>
      <c r="F8" s="32">
        <f>1174246.64+299351.13</f>
        <v>1473597.77</v>
      </c>
      <c r="G8" s="24">
        <v>501391.75</v>
      </c>
      <c r="H8" s="22">
        <f t="shared" si="4"/>
        <v>100278.35</v>
      </c>
      <c r="I8" s="24">
        <f t="shared" si="7"/>
        <v>601670.1000000001</v>
      </c>
      <c r="J8" s="24">
        <v>277770</v>
      </c>
      <c r="K8" s="24">
        <f t="shared" si="0"/>
        <v>55.399794671531794</v>
      </c>
      <c r="L8" s="24" t="e">
        <f t="shared" si="1"/>
        <v>#DIV/0!</v>
      </c>
      <c r="M8" s="24" t="e">
        <f t="shared" si="2"/>
        <v>#DIV/0!</v>
      </c>
      <c r="N8" s="25">
        <f t="shared" si="5"/>
        <v>2.4491789936046344</v>
      </c>
      <c r="O8" s="162">
        <f t="shared" si="6"/>
        <v>4468083.6</v>
      </c>
      <c r="P8" s="156">
        <f t="shared" si="3"/>
        <v>44.55681211348212</v>
      </c>
    </row>
    <row r="9" spans="1:16" ht="18.75" customHeight="1">
      <c r="A9" s="35">
        <v>5</v>
      </c>
      <c r="B9" s="29" t="s">
        <v>24</v>
      </c>
      <c r="C9" s="32">
        <v>1925115.21</v>
      </c>
      <c r="D9" s="32">
        <v>0</v>
      </c>
      <c r="E9" s="32">
        <v>1130221.79</v>
      </c>
      <c r="F9" s="32">
        <f>1311695.34-165870+273454.66</f>
        <v>1419280</v>
      </c>
      <c r="G9" s="24">
        <f>2588166.59-1747656.01</f>
        <v>840510.5799999998</v>
      </c>
      <c r="H9" s="22">
        <f t="shared" si="4"/>
        <v>168102.11599999998</v>
      </c>
      <c r="I9" s="24">
        <f t="shared" si="7"/>
        <v>1008612.6959999999</v>
      </c>
      <c r="J9" s="24">
        <f>265165-46290</f>
        <v>218875</v>
      </c>
      <c r="K9" s="24">
        <f t="shared" si="0"/>
        <v>26.040719201892742</v>
      </c>
      <c r="L9" s="24" t="e">
        <f t="shared" si="1"/>
        <v>#DIV/0!</v>
      </c>
      <c r="M9" s="24" t="e">
        <f t="shared" si="2"/>
        <v>#DIV/0!</v>
      </c>
      <c r="N9" s="25">
        <f t="shared" si="5"/>
        <v>1.4071605539258452</v>
      </c>
      <c r="O9" s="162">
        <f t="shared" si="6"/>
        <v>2335782.514</v>
      </c>
      <c r="P9" s="156">
        <f t="shared" si="3"/>
        <v>13.8950214880103</v>
      </c>
    </row>
    <row r="10" spans="1:16" ht="18.75" customHeight="1">
      <c r="A10" s="35">
        <v>6</v>
      </c>
      <c r="B10" s="29" t="s">
        <v>25</v>
      </c>
      <c r="C10" s="32">
        <v>1299623.09</v>
      </c>
      <c r="D10" s="32">
        <v>0</v>
      </c>
      <c r="E10" s="32">
        <v>69700</v>
      </c>
      <c r="F10" s="32">
        <f>397840-318106+259577.64</f>
        <v>339311.64</v>
      </c>
      <c r="G10" s="24">
        <f>284288.69-85995.46</f>
        <v>198293.22999999998</v>
      </c>
      <c r="H10" s="22">
        <f t="shared" si="4"/>
        <v>39658.64599999999</v>
      </c>
      <c r="I10" s="24">
        <f t="shared" si="7"/>
        <v>237951.87599999996</v>
      </c>
      <c r="J10" s="24">
        <f>127300-30510</f>
        <v>96790</v>
      </c>
      <c r="K10" s="24">
        <f t="shared" si="0"/>
        <v>48.811550449806084</v>
      </c>
      <c r="L10" s="24" t="e">
        <f t="shared" si="1"/>
        <v>#DIV/0!</v>
      </c>
      <c r="M10" s="24" t="e">
        <f t="shared" si="2"/>
        <v>#DIV/0!</v>
      </c>
      <c r="N10" s="25">
        <f t="shared" si="5"/>
        <v>1.4259674926874712</v>
      </c>
      <c r="O10" s="162">
        <f t="shared" si="6"/>
        <v>1400982.854</v>
      </c>
      <c r="P10" s="156">
        <f t="shared" si="3"/>
        <v>35.32603846334038</v>
      </c>
    </row>
    <row r="11" spans="1:16" ht="18.75" customHeight="1">
      <c r="A11" s="35">
        <v>7</v>
      </c>
      <c r="B11" s="29" t="s">
        <v>26</v>
      </c>
      <c r="C11" s="32">
        <v>-77254.04</v>
      </c>
      <c r="D11" s="32">
        <v>0</v>
      </c>
      <c r="E11" s="32">
        <f>1395317.92+2250529.97+2320</f>
        <v>3648167.89</v>
      </c>
      <c r="F11" s="32">
        <f>177043.42-7920+258905.84</f>
        <v>428029.26</v>
      </c>
      <c r="G11" s="24">
        <f>537048.11-139858.53</f>
        <v>397189.57999999996</v>
      </c>
      <c r="H11" s="22">
        <f t="shared" si="4"/>
        <v>79437.916</v>
      </c>
      <c r="I11" s="24">
        <f t="shared" si="7"/>
        <v>476627.496</v>
      </c>
      <c r="J11" s="24">
        <f>170810-29300</f>
        <v>141510</v>
      </c>
      <c r="K11" s="24">
        <f t="shared" si="0"/>
        <v>35.62782286483951</v>
      </c>
      <c r="L11" s="24" t="e">
        <f t="shared" si="1"/>
        <v>#DIV/0!</v>
      </c>
      <c r="M11" s="24" t="e">
        <f t="shared" si="2"/>
        <v>#DIV/0!</v>
      </c>
      <c r="N11" s="25">
        <f t="shared" si="5"/>
        <v>0.8980372798299493</v>
      </c>
      <c r="O11" s="162">
        <f t="shared" si="6"/>
        <v>-125852.27599999995</v>
      </c>
      <c r="P11" s="156">
        <f t="shared" si="3"/>
        <v>-1.5842847136120737</v>
      </c>
    </row>
    <row r="12" spans="1:16" ht="18.75" customHeight="1">
      <c r="A12" s="35">
        <v>8</v>
      </c>
      <c r="B12" s="29" t="s">
        <v>27</v>
      </c>
      <c r="C12" s="32">
        <v>1749802.46</v>
      </c>
      <c r="D12" s="32">
        <v>0</v>
      </c>
      <c r="E12" s="32">
        <f>95041.76+26202.85+3500</f>
        <v>124744.60999999999</v>
      </c>
      <c r="F12" s="32">
        <f>462035.69+103337.52</f>
        <v>565373.21</v>
      </c>
      <c r="G12" s="24">
        <v>753865.08</v>
      </c>
      <c r="H12" s="22">
        <f t="shared" si="4"/>
        <v>150773.016</v>
      </c>
      <c r="I12" s="24">
        <f t="shared" si="7"/>
        <v>904638.096</v>
      </c>
      <c r="J12" s="24">
        <v>70050</v>
      </c>
      <c r="K12" s="24">
        <f t="shared" si="0"/>
        <v>9.292113649832409</v>
      </c>
      <c r="L12" s="24" t="e">
        <f t="shared" si="1"/>
        <v>#DIV/0!</v>
      </c>
      <c r="M12" s="24" t="e">
        <f t="shared" si="2"/>
        <v>#DIV/0!</v>
      </c>
      <c r="N12" s="25">
        <f t="shared" si="5"/>
        <v>0.6249717013907404</v>
      </c>
      <c r="O12" s="162">
        <f t="shared" si="6"/>
        <v>1410537.574</v>
      </c>
      <c r="P12" s="156">
        <f t="shared" si="3"/>
        <v>9.355371481061306</v>
      </c>
    </row>
    <row r="13" spans="1:16" ht="18.75" customHeight="1">
      <c r="A13" s="35">
        <v>9</v>
      </c>
      <c r="B13" s="29" t="s">
        <v>28</v>
      </c>
      <c r="C13" s="32">
        <v>62845.92</v>
      </c>
      <c r="D13" s="32">
        <v>0</v>
      </c>
      <c r="E13" s="32">
        <f>10098+3738+5420</f>
        <v>19256</v>
      </c>
      <c r="F13" s="32">
        <f>152564.24+251059.17</f>
        <v>403623.41000000003</v>
      </c>
      <c r="G13" s="24">
        <v>209258.1</v>
      </c>
      <c r="H13" s="22">
        <f t="shared" si="4"/>
        <v>41851.62</v>
      </c>
      <c r="I13" s="24">
        <f t="shared" si="7"/>
        <v>251109.72000000003</v>
      </c>
      <c r="J13" s="24">
        <v>50985</v>
      </c>
      <c r="K13" s="24">
        <f t="shared" si="0"/>
        <v>24.36464825017526</v>
      </c>
      <c r="L13" s="24" t="e">
        <f t="shared" si="1"/>
        <v>#DIV/0!</v>
      </c>
      <c r="M13" s="24" t="e">
        <f t="shared" si="2"/>
        <v>#DIV/0!</v>
      </c>
      <c r="N13" s="25">
        <f t="shared" si="5"/>
        <v>1.607358767314941</v>
      </c>
      <c r="O13" s="162">
        <f t="shared" si="6"/>
        <v>215359.61</v>
      </c>
      <c r="P13" s="156">
        <f t="shared" si="3"/>
        <v>5.145789099681206</v>
      </c>
    </row>
    <row r="14" spans="1:16" ht="18.75" customHeight="1">
      <c r="A14" s="35">
        <v>10</v>
      </c>
      <c r="B14" s="29" t="s">
        <v>29</v>
      </c>
      <c r="C14" s="32">
        <v>156522.06</v>
      </c>
      <c r="D14" s="32">
        <v>0</v>
      </c>
      <c r="E14" s="32">
        <f>25000+8500+5000</f>
        <v>38500</v>
      </c>
      <c r="F14" s="32">
        <f>96051.44+242286.5</f>
        <v>338337.94</v>
      </c>
      <c r="G14" s="24">
        <v>217008.04</v>
      </c>
      <c r="H14" s="22">
        <f t="shared" si="4"/>
        <v>43401.608</v>
      </c>
      <c r="I14" s="24">
        <f t="shared" si="7"/>
        <v>260409.648</v>
      </c>
      <c r="J14" s="24">
        <v>27575</v>
      </c>
      <c r="K14" s="24">
        <f t="shared" si="0"/>
        <v>12.706902472369226</v>
      </c>
      <c r="L14" s="24" t="e">
        <f t="shared" si="1"/>
        <v>#DIV/0!</v>
      </c>
      <c r="M14" s="24" t="e">
        <f t="shared" si="2"/>
        <v>#DIV/0!</v>
      </c>
      <c r="N14" s="25">
        <f t="shared" si="5"/>
        <v>1.2992527066431887</v>
      </c>
      <c r="O14" s="162">
        <f t="shared" si="6"/>
        <v>234450.352</v>
      </c>
      <c r="P14" s="156">
        <f t="shared" si="3"/>
        <v>5.401881699866973</v>
      </c>
    </row>
    <row r="15" spans="1:16" ht="18.75" customHeight="1">
      <c r="A15" s="35">
        <v>11</v>
      </c>
      <c r="B15" s="29" t="s">
        <v>30</v>
      </c>
      <c r="C15" s="32">
        <v>303985.06</v>
      </c>
      <c r="D15" s="32">
        <v>0</v>
      </c>
      <c r="E15" s="32">
        <f>11146+4260+2249</f>
        <v>17655</v>
      </c>
      <c r="F15" s="32">
        <f>78826.69+223197.55</f>
        <v>302024.24</v>
      </c>
      <c r="G15" s="24">
        <v>302930.84</v>
      </c>
      <c r="H15" s="22">
        <f t="shared" si="4"/>
        <v>60586.168000000005</v>
      </c>
      <c r="I15" s="24">
        <f t="shared" si="7"/>
        <v>363517.00800000003</v>
      </c>
      <c r="J15" s="24">
        <v>26500</v>
      </c>
      <c r="K15" s="24">
        <f t="shared" si="0"/>
        <v>8.747871296299842</v>
      </c>
      <c r="L15" s="24" t="e">
        <f t="shared" si="1"/>
        <v>#DIV/0!</v>
      </c>
      <c r="M15" s="24" t="e">
        <f t="shared" si="2"/>
        <v>#DIV/0!</v>
      </c>
      <c r="N15" s="25">
        <f t="shared" si="5"/>
        <v>0.8308393647430108</v>
      </c>
      <c r="O15" s="162">
        <f t="shared" si="6"/>
        <v>242492.29200000002</v>
      </c>
      <c r="P15" s="156">
        <f t="shared" si="3"/>
        <v>4.002436529737283</v>
      </c>
    </row>
    <row r="16" spans="1:16" ht="18.75" customHeight="1">
      <c r="A16" s="35">
        <v>12</v>
      </c>
      <c r="B16" s="29" t="s">
        <v>31</v>
      </c>
      <c r="C16" s="32">
        <v>131080.19</v>
      </c>
      <c r="D16" s="32">
        <v>0</v>
      </c>
      <c r="E16" s="32">
        <f>84525.25+8900+3700</f>
        <v>97125.25</v>
      </c>
      <c r="F16" s="32">
        <f>252799.82+297078.05</f>
        <v>549877.87</v>
      </c>
      <c r="G16" s="24">
        <v>304308.47</v>
      </c>
      <c r="H16" s="22">
        <f t="shared" si="4"/>
        <v>60861.693999999996</v>
      </c>
      <c r="I16" s="24">
        <f t="shared" si="7"/>
        <v>365170.164</v>
      </c>
      <c r="J16" s="24">
        <v>59284</v>
      </c>
      <c r="K16" s="24">
        <f t="shared" si="0"/>
        <v>19.48154778603435</v>
      </c>
      <c r="L16" s="24" t="e">
        <f t="shared" si="1"/>
        <v>#DIV/0!</v>
      </c>
      <c r="M16" s="24" t="e">
        <f t="shared" si="2"/>
        <v>#DIV/0!</v>
      </c>
      <c r="N16" s="25">
        <f t="shared" si="5"/>
        <v>1.5058126983232947</v>
      </c>
      <c r="O16" s="162">
        <f t="shared" si="6"/>
        <v>315787.89600000007</v>
      </c>
      <c r="P16" s="156">
        <f t="shared" si="3"/>
        <v>5.1886149603394225</v>
      </c>
    </row>
    <row r="17" spans="1:16" ht="18.75" customHeight="1">
      <c r="A17" s="35">
        <v>13</v>
      </c>
      <c r="B17" s="29" t="s">
        <v>32</v>
      </c>
      <c r="C17" s="32">
        <v>52360.29</v>
      </c>
      <c r="D17" s="32">
        <v>0</v>
      </c>
      <c r="E17" s="32">
        <f>34859.5+2200.5+4650.89</f>
        <v>41710.89</v>
      </c>
      <c r="F17" s="32">
        <f>125277.22+149626.78</f>
        <v>274904</v>
      </c>
      <c r="G17" s="24">
        <v>175136.14</v>
      </c>
      <c r="H17" s="22">
        <f t="shared" si="4"/>
        <v>35027.228</v>
      </c>
      <c r="I17" s="24">
        <f t="shared" si="7"/>
        <v>210163.36800000002</v>
      </c>
      <c r="J17" s="24">
        <v>14000</v>
      </c>
      <c r="K17" s="24">
        <f t="shared" si="0"/>
        <v>7.993781294940039</v>
      </c>
      <c r="L17" s="24" t="e">
        <f t="shared" si="1"/>
        <v>#DIV/0!</v>
      </c>
      <c r="M17" s="24" t="e">
        <f t="shared" si="2"/>
        <v>#DIV/0!</v>
      </c>
      <c r="N17" s="25">
        <f t="shared" si="5"/>
        <v>1.3080490792286883</v>
      </c>
      <c r="O17" s="162">
        <f t="shared" si="6"/>
        <v>117100.92199999996</v>
      </c>
      <c r="P17" s="156">
        <f t="shared" si="3"/>
        <v>3.3431398567994006</v>
      </c>
    </row>
    <row r="18" spans="1:16" ht="18.75" customHeight="1">
      <c r="A18" s="35">
        <v>14</v>
      </c>
      <c r="B18" s="29" t="s">
        <v>33</v>
      </c>
      <c r="C18" s="32">
        <v>72058.06</v>
      </c>
      <c r="D18" s="32">
        <v>0</v>
      </c>
      <c r="E18" s="32">
        <f>90338.13+29539</f>
        <v>119877.13</v>
      </c>
      <c r="F18" s="32">
        <f>260531.01+290302.02</f>
        <v>550833.03</v>
      </c>
      <c r="G18" s="24">
        <v>313292.09</v>
      </c>
      <c r="H18" s="22">
        <f t="shared" si="4"/>
        <v>62658.418000000005</v>
      </c>
      <c r="I18" s="24">
        <f t="shared" si="7"/>
        <v>375950.50800000003</v>
      </c>
      <c r="J18" s="24">
        <v>59862</v>
      </c>
      <c r="K18" s="24">
        <f t="shared" si="0"/>
        <v>19.107408680506424</v>
      </c>
      <c r="L18" s="24" t="e">
        <f t="shared" si="1"/>
        <v>#DIV/0!</v>
      </c>
      <c r="M18" s="24" t="e">
        <f t="shared" si="2"/>
        <v>#DIV/0!</v>
      </c>
      <c r="N18" s="25">
        <f t="shared" si="5"/>
        <v>1.4651743202325982</v>
      </c>
      <c r="O18" s="162">
        <f t="shared" si="6"/>
        <v>246940.58200000005</v>
      </c>
      <c r="P18" s="156">
        <f t="shared" si="3"/>
        <v>3.94105995462573</v>
      </c>
    </row>
    <row r="19" spans="1:16" ht="18.75" customHeight="1">
      <c r="A19" s="35">
        <v>15</v>
      </c>
      <c r="B19" s="29" t="s">
        <v>34</v>
      </c>
      <c r="C19" s="32">
        <v>125389.65</v>
      </c>
      <c r="D19" s="32">
        <v>0</v>
      </c>
      <c r="E19" s="32">
        <f>67852.79+29411.32+14860</f>
        <v>112124.10999999999</v>
      </c>
      <c r="F19" s="32">
        <f>249208.11+314221.53</f>
        <v>563429.64</v>
      </c>
      <c r="G19" s="24">
        <v>329815.66</v>
      </c>
      <c r="H19" s="22">
        <f t="shared" si="4"/>
        <v>65963.132</v>
      </c>
      <c r="I19" s="24">
        <f t="shared" si="7"/>
        <v>395778.792</v>
      </c>
      <c r="J19" s="24">
        <v>58140</v>
      </c>
      <c r="K19" s="24">
        <f t="shared" si="0"/>
        <v>17.628028941985352</v>
      </c>
      <c r="L19" s="24" t="e">
        <f t="shared" si="1"/>
        <v>#DIV/0!</v>
      </c>
      <c r="M19" s="24" t="e">
        <f t="shared" si="2"/>
        <v>#DIV/0!</v>
      </c>
      <c r="N19" s="25">
        <f t="shared" si="5"/>
        <v>1.4235973513204314</v>
      </c>
      <c r="O19" s="162">
        <f t="shared" si="6"/>
        <v>293040.498</v>
      </c>
      <c r="P19" s="156">
        <f t="shared" si="3"/>
        <v>4.4424891468161345</v>
      </c>
    </row>
    <row r="20" spans="1:16" ht="18.75" customHeight="1">
      <c r="A20" s="35">
        <v>16</v>
      </c>
      <c r="B20" s="29" t="s">
        <v>35</v>
      </c>
      <c r="C20" s="32">
        <v>297805.2</v>
      </c>
      <c r="D20" s="32">
        <v>0</v>
      </c>
      <c r="E20" s="32">
        <f>42000+5780+1520</f>
        <v>49300</v>
      </c>
      <c r="F20" s="32">
        <f>502097.79+193988.02</f>
        <v>696085.8099999999</v>
      </c>
      <c r="G20" s="24">
        <v>504912.99</v>
      </c>
      <c r="H20" s="22">
        <f t="shared" si="4"/>
        <v>100982.598</v>
      </c>
      <c r="I20" s="24">
        <f t="shared" si="7"/>
        <v>605895.588</v>
      </c>
      <c r="J20" s="24">
        <v>19400</v>
      </c>
      <c r="K20" s="24">
        <f t="shared" si="0"/>
        <v>3.842246166017634</v>
      </c>
      <c r="L20" s="24" t="e">
        <f t="shared" si="1"/>
        <v>#DIV/0!</v>
      </c>
      <c r="M20" s="24" t="e">
        <f t="shared" si="2"/>
        <v>#DIV/0!</v>
      </c>
      <c r="N20" s="25">
        <f t="shared" si="5"/>
        <v>1.148854396345266</v>
      </c>
      <c r="O20" s="162">
        <f t="shared" si="6"/>
        <v>387995.422</v>
      </c>
      <c r="P20" s="156">
        <f t="shared" si="3"/>
        <v>3.8422008314739537</v>
      </c>
    </row>
    <row r="21" spans="1:16" ht="18.75" customHeight="1">
      <c r="A21" s="35">
        <v>17</v>
      </c>
      <c r="B21" s="29" t="s">
        <v>36</v>
      </c>
      <c r="C21" s="32">
        <v>340508.8</v>
      </c>
      <c r="D21" s="32">
        <v>0</v>
      </c>
      <c r="E21" s="32">
        <f>103098.95+9600+4800</f>
        <v>117498.95</v>
      </c>
      <c r="F21" s="32">
        <f>204219.32+313776.64</f>
        <v>517995.96</v>
      </c>
      <c r="G21" s="24">
        <v>325247.37</v>
      </c>
      <c r="H21" s="22">
        <f t="shared" si="4"/>
        <v>65049.474</v>
      </c>
      <c r="I21" s="24">
        <f t="shared" si="7"/>
        <v>390296.84400000004</v>
      </c>
      <c r="J21" s="24">
        <v>61750</v>
      </c>
      <c r="K21" s="24">
        <f t="shared" si="0"/>
        <v>18.985549368162456</v>
      </c>
      <c r="L21" s="24" t="e">
        <f t="shared" si="1"/>
        <v>#DIV/0!</v>
      </c>
      <c r="M21" s="24" t="e">
        <f t="shared" si="2"/>
        <v>#DIV/0!</v>
      </c>
      <c r="N21" s="25">
        <f t="shared" si="5"/>
        <v>1.3271845979876793</v>
      </c>
      <c r="O21" s="162">
        <f t="shared" si="6"/>
        <v>468207.91599999997</v>
      </c>
      <c r="P21" s="156">
        <f t="shared" si="3"/>
        <v>7.197720245977699</v>
      </c>
    </row>
    <row r="22" spans="1:16" ht="18.75" customHeight="1">
      <c r="A22" s="35">
        <v>18</v>
      </c>
      <c r="B22" s="29" t="s">
        <v>37</v>
      </c>
      <c r="C22" s="32">
        <v>221099.49</v>
      </c>
      <c r="D22" s="32">
        <v>0</v>
      </c>
      <c r="E22" s="32">
        <f>31800+5200+12500</f>
        <v>49500</v>
      </c>
      <c r="F22" s="32">
        <f>123592.07+264800.65</f>
        <v>388392.72000000003</v>
      </c>
      <c r="G22" s="24">
        <v>216092.06</v>
      </c>
      <c r="H22" s="22">
        <f t="shared" si="4"/>
        <v>43218.412</v>
      </c>
      <c r="I22" s="24">
        <f t="shared" si="7"/>
        <v>259310.47199999998</v>
      </c>
      <c r="J22" s="24">
        <v>50924.5</v>
      </c>
      <c r="K22" s="24">
        <f t="shared" si="0"/>
        <v>23.56611344257628</v>
      </c>
      <c r="L22" s="24" t="e">
        <f t="shared" si="1"/>
        <v>#DIV/0!</v>
      </c>
      <c r="M22" s="24" t="e">
        <f t="shared" si="2"/>
        <v>#DIV/0!</v>
      </c>
      <c r="N22" s="25">
        <f t="shared" si="5"/>
        <v>1.497790339913461</v>
      </c>
      <c r="O22" s="162">
        <f t="shared" si="6"/>
        <v>350181.738</v>
      </c>
      <c r="P22" s="156">
        <f t="shared" si="3"/>
        <v>8.102605389573315</v>
      </c>
    </row>
    <row r="23" spans="1:16" ht="18.75" customHeight="1">
      <c r="A23" s="35">
        <v>19</v>
      </c>
      <c r="B23" s="29" t="s">
        <v>38</v>
      </c>
      <c r="C23" s="32">
        <v>103053.36</v>
      </c>
      <c r="D23" s="32">
        <v>0</v>
      </c>
      <c r="E23" s="32">
        <f>21600+4140+1100</f>
        <v>26840</v>
      </c>
      <c r="F23" s="32">
        <f>44653.72+125987.86</f>
        <v>170641.58000000002</v>
      </c>
      <c r="G23" s="24">
        <v>136996.26</v>
      </c>
      <c r="H23" s="22">
        <f t="shared" si="4"/>
        <v>27399.252</v>
      </c>
      <c r="I23" s="24">
        <f t="shared" si="7"/>
        <v>164395.512</v>
      </c>
      <c r="J23" s="24">
        <v>14000</v>
      </c>
      <c r="K23" s="24">
        <f t="shared" si="0"/>
        <v>10.219257080448765</v>
      </c>
      <c r="L23" s="24" t="e">
        <f t="shared" si="1"/>
        <v>#DIV/0!</v>
      </c>
      <c r="M23" s="24" t="e">
        <f t="shared" si="2"/>
        <v>#DIV/0!</v>
      </c>
      <c r="N23" s="25">
        <f t="shared" si="5"/>
        <v>1.0379941515678361</v>
      </c>
      <c r="O23" s="162">
        <f t="shared" si="6"/>
        <v>109299.42800000001</v>
      </c>
      <c r="P23" s="156">
        <f t="shared" si="3"/>
        <v>3.9891391195642862</v>
      </c>
    </row>
    <row r="24" spans="1:16" ht="18.75" customHeight="1">
      <c r="A24" s="35">
        <v>20</v>
      </c>
      <c r="B24" s="29" t="s">
        <v>39</v>
      </c>
      <c r="C24" s="32">
        <v>51578.88</v>
      </c>
      <c r="D24" s="32">
        <v>0</v>
      </c>
      <c r="E24" s="32">
        <f>34000+4200+1500</f>
        <v>39700</v>
      </c>
      <c r="F24" s="32">
        <f>93079.28+181177.87</f>
        <v>274257.15</v>
      </c>
      <c r="G24" s="24">
        <v>150756.37</v>
      </c>
      <c r="H24" s="22">
        <f t="shared" si="4"/>
        <v>30151.273999999998</v>
      </c>
      <c r="I24" s="24">
        <f t="shared" si="7"/>
        <v>180907.64399999997</v>
      </c>
      <c r="J24" s="24">
        <v>0</v>
      </c>
      <c r="K24" s="24">
        <f t="shared" si="0"/>
        <v>0</v>
      </c>
      <c r="L24" s="24" t="e">
        <f t="shared" si="1"/>
        <v>#DIV/0!</v>
      </c>
      <c r="M24" s="24" t="e">
        <f t="shared" si="2"/>
        <v>#DIV/0!</v>
      </c>
      <c r="N24" s="25">
        <f t="shared" si="5"/>
        <v>1.5160064214865352</v>
      </c>
      <c r="O24" s="162">
        <f t="shared" si="6"/>
        <v>144928.38600000006</v>
      </c>
      <c r="P24" s="156">
        <f t="shared" si="3"/>
        <v>4.806708532448747</v>
      </c>
    </row>
    <row r="25" spans="1:16" ht="18.75" customHeight="1">
      <c r="A25" s="35">
        <v>21</v>
      </c>
      <c r="B25" s="29" t="s">
        <v>40</v>
      </c>
      <c r="C25" s="32">
        <v>496901.77</v>
      </c>
      <c r="D25" s="32">
        <v>0</v>
      </c>
      <c r="E25" s="32">
        <f>64355+14350+2760</f>
        <v>81465</v>
      </c>
      <c r="F25" s="32">
        <f>218479.24+390636.99</f>
        <v>609116.23</v>
      </c>
      <c r="G25" s="24">
        <v>406315.15</v>
      </c>
      <c r="H25" s="22">
        <f t="shared" si="4"/>
        <v>81263.03</v>
      </c>
      <c r="I25" s="24">
        <f t="shared" si="7"/>
        <v>487578.18</v>
      </c>
      <c r="J25" s="24">
        <v>64300</v>
      </c>
      <c r="K25" s="24">
        <f t="shared" si="0"/>
        <v>15.825154439847983</v>
      </c>
      <c r="L25" s="24" t="e">
        <f t="shared" si="1"/>
        <v>#DIV/0!</v>
      </c>
      <c r="M25" s="24" t="e">
        <f t="shared" si="2"/>
        <v>#DIV/0!</v>
      </c>
      <c r="N25" s="25">
        <f t="shared" si="5"/>
        <v>1.2492688454598193</v>
      </c>
      <c r="O25" s="162">
        <f t="shared" si="6"/>
        <v>618439.8200000001</v>
      </c>
      <c r="P25" s="156">
        <f t="shared" si="3"/>
        <v>7.610346549962512</v>
      </c>
    </row>
    <row r="26" spans="1:16" ht="18.75" customHeight="1">
      <c r="A26" s="35">
        <v>22</v>
      </c>
      <c r="B26" s="29" t="s">
        <v>41</v>
      </c>
      <c r="C26" s="32">
        <v>189270.23</v>
      </c>
      <c r="D26" s="32">
        <v>0</v>
      </c>
      <c r="E26" s="32">
        <f>96916.6+2310+3050</f>
        <v>102276.6</v>
      </c>
      <c r="F26" s="32">
        <f>221869.5+501224.87</f>
        <v>723094.37</v>
      </c>
      <c r="G26" s="24">
        <v>379799.62</v>
      </c>
      <c r="H26" s="22">
        <f t="shared" si="4"/>
        <v>75959.924</v>
      </c>
      <c r="I26" s="24">
        <f t="shared" si="7"/>
        <v>455759.544</v>
      </c>
      <c r="J26" s="24">
        <v>53950</v>
      </c>
      <c r="K26" s="24">
        <f t="shared" si="0"/>
        <v>14.204858867420668</v>
      </c>
      <c r="L26" s="24" t="e">
        <f t="shared" si="1"/>
        <v>#DIV/0!</v>
      </c>
      <c r="M26" s="24" t="e">
        <f t="shared" si="2"/>
        <v>#DIV/0!</v>
      </c>
      <c r="N26" s="25">
        <f t="shared" si="5"/>
        <v>1.586569890898434</v>
      </c>
      <c r="O26" s="162">
        <f t="shared" si="6"/>
        <v>456605.056</v>
      </c>
      <c r="P26" s="156">
        <f t="shared" si="3"/>
        <v>6.01113102746127</v>
      </c>
    </row>
    <row r="27" spans="1:16" ht="18.75" customHeight="1">
      <c r="A27" s="35">
        <v>23</v>
      </c>
      <c r="B27" s="29" t="s">
        <v>42</v>
      </c>
      <c r="C27" s="32">
        <v>151028.23</v>
      </c>
      <c r="D27" s="32">
        <v>0</v>
      </c>
      <c r="E27" s="32">
        <f>32500+22300+1250</f>
        <v>56050</v>
      </c>
      <c r="F27" s="32">
        <f>200173.52+85574.65</f>
        <v>285748.17</v>
      </c>
      <c r="G27" s="24">
        <v>183540.54</v>
      </c>
      <c r="H27" s="22">
        <f t="shared" si="4"/>
        <v>36708.108</v>
      </c>
      <c r="I27" s="24">
        <f t="shared" si="7"/>
        <v>220248.648</v>
      </c>
      <c r="J27" s="24">
        <v>29900</v>
      </c>
      <c r="K27" s="24">
        <f t="shared" si="0"/>
        <v>16.29067888761796</v>
      </c>
      <c r="L27" s="24" t="e">
        <f t="shared" si="1"/>
        <v>#DIV/0!</v>
      </c>
      <c r="M27" s="24" t="e">
        <f t="shared" si="2"/>
        <v>#DIV/0!</v>
      </c>
      <c r="N27" s="25">
        <f t="shared" si="5"/>
        <v>1.297388985561446</v>
      </c>
      <c r="O27" s="162">
        <f t="shared" si="6"/>
        <v>216527.75200000004</v>
      </c>
      <c r="P27" s="156">
        <f t="shared" si="3"/>
        <v>5.8986355820899306</v>
      </c>
    </row>
    <row r="28" spans="1:16" ht="18.75" customHeight="1">
      <c r="A28" s="35">
        <v>24</v>
      </c>
      <c r="B28" s="29" t="s">
        <v>43</v>
      </c>
      <c r="C28" s="32">
        <v>156614.11</v>
      </c>
      <c r="D28" s="32">
        <v>0</v>
      </c>
      <c r="E28" s="32">
        <f>21060+3590</f>
        <v>24650</v>
      </c>
      <c r="F28" s="32">
        <f>36871.61+125454.99</f>
        <v>162326.6</v>
      </c>
      <c r="G28" s="24">
        <v>176521.15</v>
      </c>
      <c r="H28" s="22">
        <f t="shared" si="4"/>
        <v>35304.229999999996</v>
      </c>
      <c r="I28" s="24">
        <f t="shared" si="7"/>
        <v>211825.37999999998</v>
      </c>
      <c r="J28" s="24">
        <v>15600</v>
      </c>
      <c r="K28" s="24">
        <f t="shared" si="0"/>
        <v>8.837467918150319</v>
      </c>
      <c r="L28" s="24" t="e">
        <f t="shared" si="1"/>
        <v>#DIV/0!</v>
      </c>
      <c r="M28" s="24" t="e">
        <f t="shared" si="2"/>
        <v>#DIV/0!</v>
      </c>
      <c r="N28" s="25">
        <f t="shared" si="5"/>
        <v>0.7663227135483011</v>
      </c>
      <c r="O28" s="162">
        <f t="shared" si="6"/>
        <v>107115.32999999999</v>
      </c>
      <c r="P28" s="156">
        <f t="shared" si="3"/>
        <v>3.0340650397983473</v>
      </c>
    </row>
    <row r="29" spans="1:16" ht="18.75" customHeight="1">
      <c r="A29" s="35">
        <v>25</v>
      </c>
      <c r="B29" s="29" t="s">
        <v>44</v>
      </c>
      <c r="C29" s="32">
        <v>90747.55</v>
      </c>
      <c r="D29" s="32">
        <v>0</v>
      </c>
      <c r="E29" s="32">
        <f>84846.62+31260.84+5102</f>
        <v>121209.45999999999</v>
      </c>
      <c r="F29" s="32">
        <f>221052.76+183516.63</f>
        <v>404569.39</v>
      </c>
      <c r="G29" s="24">
        <v>220290.9</v>
      </c>
      <c r="H29" s="22">
        <f t="shared" si="4"/>
        <v>44058.18</v>
      </c>
      <c r="I29" s="24">
        <f t="shared" si="7"/>
        <v>264349.08</v>
      </c>
      <c r="J29" s="24">
        <v>0</v>
      </c>
      <c r="K29" s="24">
        <f t="shared" si="0"/>
        <v>0</v>
      </c>
      <c r="L29" s="24" t="e">
        <f t="shared" si="1"/>
        <v>#DIV/0!</v>
      </c>
      <c r="M29" s="24" t="e">
        <f t="shared" si="2"/>
        <v>#DIV/0!</v>
      </c>
      <c r="N29" s="25">
        <f t="shared" si="5"/>
        <v>1.530436156615336</v>
      </c>
      <c r="O29" s="162">
        <f t="shared" si="6"/>
        <v>230967.86</v>
      </c>
      <c r="P29" s="156">
        <f t="shared" si="3"/>
        <v>5.242337745226879</v>
      </c>
    </row>
    <row r="30" spans="1:16" ht="18.75" customHeight="1">
      <c r="A30" s="35">
        <v>26</v>
      </c>
      <c r="B30" s="29" t="s">
        <v>45</v>
      </c>
      <c r="C30" s="32">
        <v>151154.31</v>
      </c>
      <c r="D30" s="32">
        <v>0</v>
      </c>
      <c r="E30" s="32">
        <v>61772.47</v>
      </c>
      <c r="F30" s="32">
        <f>205156.55+225624.07</f>
        <v>430780.62</v>
      </c>
      <c r="G30" s="24">
        <v>290610.69</v>
      </c>
      <c r="H30" s="22">
        <f t="shared" si="4"/>
        <v>58122.138</v>
      </c>
      <c r="I30" s="24">
        <f t="shared" si="7"/>
        <v>348732.828</v>
      </c>
      <c r="J30" s="24">
        <v>61900</v>
      </c>
      <c r="K30" s="24">
        <f t="shared" si="0"/>
        <v>21.299973514394807</v>
      </c>
      <c r="L30" s="24" t="e">
        <f t="shared" si="1"/>
        <v>#DIV/0!</v>
      </c>
      <c r="M30" s="24" t="e">
        <f t="shared" si="2"/>
        <v>#DIV/0!</v>
      </c>
      <c r="N30" s="25">
        <f t="shared" si="5"/>
        <v>1.235274070613163</v>
      </c>
      <c r="O30" s="162">
        <f t="shared" si="6"/>
        <v>233202.10199999996</v>
      </c>
      <c r="P30" s="156">
        <f t="shared" si="3"/>
        <v>4.012276733522775</v>
      </c>
    </row>
    <row r="31" spans="1:16" ht="18.75" customHeight="1">
      <c r="A31" s="35">
        <v>27</v>
      </c>
      <c r="B31" s="29" t="s">
        <v>46</v>
      </c>
      <c r="C31" s="32">
        <v>258251.06</v>
      </c>
      <c r="D31" s="32">
        <v>0</v>
      </c>
      <c r="E31" s="32">
        <f>33609.69+19010+1400</f>
        <v>54019.69</v>
      </c>
      <c r="F31" s="32">
        <f>206666.92+110280.57</f>
        <v>316947.49</v>
      </c>
      <c r="G31" s="24">
        <v>231113.41</v>
      </c>
      <c r="H31" s="22">
        <f t="shared" si="4"/>
        <v>46222.682</v>
      </c>
      <c r="I31" s="24">
        <f t="shared" si="7"/>
        <v>277336.092</v>
      </c>
      <c r="J31" s="24">
        <v>45455</v>
      </c>
      <c r="K31" s="24">
        <f t="shared" si="0"/>
        <v>19.66783320794756</v>
      </c>
      <c r="L31" s="24" t="e">
        <f t="shared" si="1"/>
        <v>#DIV/0!</v>
      </c>
      <c r="M31" s="24" t="e">
        <f t="shared" si="2"/>
        <v>#DIV/0!</v>
      </c>
      <c r="N31" s="25">
        <f t="shared" si="5"/>
        <v>1.1428281393681714</v>
      </c>
      <c r="O31" s="162">
        <f t="shared" si="6"/>
        <v>297862.45800000004</v>
      </c>
      <c r="P31" s="156">
        <f t="shared" si="3"/>
        <v>6.4440756163824515</v>
      </c>
    </row>
    <row r="32" spans="1:16" ht="18.75" customHeight="1">
      <c r="A32" s="35">
        <v>28</v>
      </c>
      <c r="B32" s="29" t="s">
        <v>47</v>
      </c>
      <c r="C32" s="32">
        <v>447893.43</v>
      </c>
      <c r="D32" s="32">
        <v>0</v>
      </c>
      <c r="E32" s="32">
        <f>3370+2418+16885</f>
        <v>22673</v>
      </c>
      <c r="F32" s="32">
        <f>135968.27+316633.51</f>
        <v>452601.78</v>
      </c>
      <c r="G32" s="24">
        <v>338667.61</v>
      </c>
      <c r="H32" s="22">
        <f t="shared" si="4"/>
        <v>67733.522</v>
      </c>
      <c r="I32" s="24">
        <f t="shared" si="7"/>
        <v>406401.132</v>
      </c>
      <c r="J32" s="24">
        <v>57250</v>
      </c>
      <c r="K32" s="24">
        <f t="shared" si="0"/>
        <v>16.904480472756163</v>
      </c>
      <c r="L32" s="24" t="e">
        <f t="shared" si="1"/>
        <v>#DIV/0!</v>
      </c>
      <c r="M32" s="24" t="e">
        <f t="shared" si="2"/>
        <v>#DIV/0!</v>
      </c>
      <c r="N32" s="25">
        <f t="shared" si="5"/>
        <v>1.1136823801957325</v>
      </c>
      <c r="O32" s="162">
        <f t="shared" si="6"/>
        <v>494094.078</v>
      </c>
      <c r="P32" s="156">
        <f t="shared" si="3"/>
        <v>7.29467571463359</v>
      </c>
    </row>
    <row r="33" spans="1:16" ht="18.75" customHeight="1">
      <c r="A33" s="36">
        <v>29</v>
      </c>
      <c r="B33" s="37" t="s">
        <v>48</v>
      </c>
      <c r="C33" s="38">
        <v>228916.37</v>
      </c>
      <c r="D33" s="32">
        <v>0</v>
      </c>
      <c r="E33" s="38">
        <f>31048+11630+3545</f>
        <v>46223</v>
      </c>
      <c r="F33" s="38">
        <f>216893.98+98805.65</f>
        <v>315699.63</v>
      </c>
      <c r="G33" s="24">
        <v>270617.83</v>
      </c>
      <c r="H33" s="22">
        <f t="shared" si="4"/>
        <v>54123.566000000006</v>
      </c>
      <c r="I33" s="24">
        <f t="shared" si="7"/>
        <v>324741.39600000007</v>
      </c>
      <c r="J33" s="39">
        <v>1200</v>
      </c>
      <c r="K33" s="39">
        <f t="shared" si="0"/>
        <v>0.4434297621852928</v>
      </c>
      <c r="L33" s="150" t="e">
        <f t="shared" si="1"/>
        <v>#DIV/0!</v>
      </c>
      <c r="M33" s="150" t="e">
        <f t="shared" si="2"/>
        <v>#DIV/0!</v>
      </c>
      <c r="N33" s="40">
        <f t="shared" si="5"/>
        <v>0.9721570267561452</v>
      </c>
      <c r="O33" s="163">
        <f t="shared" si="6"/>
        <v>219874.60399999993</v>
      </c>
      <c r="P33" s="157">
        <f t="shared" si="3"/>
        <v>4.062455973429391</v>
      </c>
    </row>
    <row r="34" spans="1:16" ht="21" customHeight="1">
      <c r="A34" s="281" t="s">
        <v>75</v>
      </c>
      <c r="B34" s="282"/>
      <c r="C34" s="41">
        <f aca="true" t="shared" si="8" ref="C34:K34">SUM(C5:C33)/29</f>
        <v>654189.0589655173</v>
      </c>
      <c r="D34" s="41">
        <f t="shared" si="8"/>
        <v>0</v>
      </c>
      <c r="E34" s="41">
        <f t="shared" si="8"/>
        <v>228561.03344827588</v>
      </c>
      <c r="F34" s="41">
        <f t="shared" si="8"/>
        <v>510281.7572413794</v>
      </c>
      <c r="G34" s="41">
        <f t="shared" si="8"/>
        <v>327742.4837931034</v>
      </c>
      <c r="H34" s="41"/>
      <c r="I34" s="41"/>
      <c r="J34" s="41">
        <f t="shared" si="8"/>
        <v>66111.22413793103</v>
      </c>
      <c r="K34" s="41">
        <f t="shared" si="8"/>
        <v>17.9765964829789</v>
      </c>
      <c r="L34" s="151" t="e">
        <f t="shared" si="1"/>
        <v>#DIV/0!</v>
      </c>
      <c r="M34" s="151" t="e">
        <f t="shared" si="2"/>
        <v>#DIV/0!</v>
      </c>
      <c r="N34" s="164">
        <f>F34/G34</f>
        <v>1.5569594497962889</v>
      </c>
      <c r="O34" s="41">
        <f>SUM(O5:O33)/29</f>
        <v>771179.8356551724</v>
      </c>
      <c r="P34" s="41">
        <f>SUM(P5:P33)/29</f>
        <v>9.947570523904519</v>
      </c>
    </row>
    <row r="35" spans="1:16" ht="22.5" customHeight="1">
      <c r="A35" s="279" t="s">
        <v>76</v>
      </c>
      <c r="B35" s="280"/>
      <c r="C35" s="26"/>
      <c r="D35" s="26"/>
      <c r="E35" s="26"/>
      <c r="F35" s="26"/>
      <c r="G35" s="26"/>
      <c r="H35" s="26"/>
      <c r="I35" s="26"/>
      <c r="J35" s="26"/>
      <c r="K35" s="27" t="s">
        <v>78</v>
      </c>
      <c r="L35" s="27" t="s">
        <v>79</v>
      </c>
      <c r="M35" s="26" t="s">
        <v>77</v>
      </c>
      <c r="N35" s="27" t="s">
        <v>80</v>
      </c>
      <c r="O35" s="149"/>
      <c r="P35" s="149"/>
    </row>
  </sheetData>
  <sheetProtection/>
  <mergeCells count="3">
    <mergeCell ref="A1:N1"/>
    <mergeCell ref="A35:B35"/>
    <mergeCell ref="A34:B34"/>
  </mergeCells>
  <printOptions horizontalCentered="1"/>
  <pageMargins left="0.18" right="0.15" top="0.2" bottom="0.23" header="0.17" footer="0.16"/>
  <pageSetup horizontalDpi="180" verticalDpi="180" orientation="landscape" paperSize="9" scale="87" r:id="rId3"/>
  <headerFooter alignWithMargins="0">
    <oddHeader>&amp;R&amp;"AngsanaUPC,ธรรมดา"&amp;Z&amp;F  21/04/2548&amp;"Arial,ธรรมดา"
</oddHeader>
    <oddFooter>&amp;R
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16" sqref="F16"/>
    </sheetView>
  </sheetViews>
  <sheetFormatPr defaultColWidth="9.140625" defaultRowHeight="12.75"/>
  <cols>
    <col min="2" max="2" width="20.7109375" style="0" customWidth="1"/>
    <col min="3" max="3" width="12.8515625" style="0" bestFit="1" customWidth="1"/>
    <col min="4" max="4" width="14.00390625" style="0" bestFit="1" customWidth="1"/>
    <col min="5" max="5" width="12.8515625" style="0" bestFit="1" customWidth="1"/>
    <col min="6" max="6" width="14.00390625" style="0" bestFit="1" customWidth="1"/>
  </cols>
  <sheetData>
    <row r="1" spans="3:5" ht="30.75" customHeight="1">
      <c r="C1" s="174" t="s">
        <v>200</v>
      </c>
      <c r="D1" s="174" t="s">
        <v>201</v>
      </c>
      <c r="E1" s="174">
        <v>4</v>
      </c>
    </row>
    <row r="2" spans="1:6" ht="21.75">
      <c r="A2" s="167">
        <v>1</v>
      </c>
      <c r="B2" s="168" t="s">
        <v>99</v>
      </c>
      <c r="C2" s="172">
        <v>0</v>
      </c>
      <c r="D2" s="172">
        <v>5662217</v>
      </c>
      <c r="E2" s="172">
        <v>2822353.85</v>
      </c>
      <c r="F2" s="175">
        <f>SUM(C2:E2)</f>
        <v>8484570.85</v>
      </c>
    </row>
    <row r="3" spans="1:6" ht="21.75">
      <c r="A3" s="169">
        <v>2</v>
      </c>
      <c r="B3" s="169" t="s">
        <v>100</v>
      </c>
      <c r="C3" s="172">
        <v>4262.14</v>
      </c>
      <c r="D3" s="172">
        <v>363337.86</v>
      </c>
      <c r="E3" s="172">
        <v>122533.33</v>
      </c>
      <c r="F3" s="175">
        <f aca="true" t="shared" si="0" ref="F3:F31">SUM(C3:E3)</f>
        <v>490133.33</v>
      </c>
    </row>
    <row r="4" spans="1:6" ht="21.75">
      <c r="A4" s="170">
        <v>3</v>
      </c>
      <c r="B4" s="170" t="s">
        <v>101</v>
      </c>
      <c r="C4" s="172">
        <v>52841.94</v>
      </c>
      <c r="D4" s="173">
        <v>338118.06</v>
      </c>
      <c r="E4" s="172">
        <v>130320</v>
      </c>
      <c r="F4" s="175">
        <f t="shared" si="0"/>
        <v>521280</v>
      </c>
    </row>
    <row r="5" spans="1:6" ht="21.75">
      <c r="A5" s="171">
        <v>4</v>
      </c>
      <c r="B5" s="171" t="s">
        <v>103</v>
      </c>
      <c r="C5" s="172">
        <v>274997.39</v>
      </c>
      <c r="D5" s="172">
        <v>143342.61</v>
      </c>
      <c r="E5" s="172">
        <v>139446.67</v>
      </c>
      <c r="F5" s="175">
        <f t="shared" si="0"/>
        <v>557786.67</v>
      </c>
    </row>
    <row r="6" spans="1:6" ht="21.75">
      <c r="A6" s="169">
        <v>5</v>
      </c>
      <c r="B6" s="169" t="s">
        <v>104</v>
      </c>
      <c r="C6" s="172">
        <v>127478.87</v>
      </c>
      <c r="D6" s="172">
        <v>299351.13</v>
      </c>
      <c r="E6" s="172">
        <v>142276.67</v>
      </c>
      <c r="F6" s="175">
        <f t="shared" si="0"/>
        <v>569106.67</v>
      </c>
    </row>
    <row r="7" spans="1:6" ht="21.75">
      <c r="A7" s="169">
        <v>6</v>
      </c>
      <c r="B7" s="169" t="s">
        <v>105</v>
      </c>
      <c r="C7" s="172">
        <v>109475.34</v>
      </c>
      <c r="D7" s="172">
        <v>273454.66</v>
      </c>
      <c r="E7" s="172">
        <v>127643.33</v>
      </c>
      <c r="F7" s="175">
        <f t="shared" si="0"/>
        <v>510573.33</v>
      </c>
    </row>
    <row r="8" spans="1:6" ht="21.75">
      <c r="A8" s="169">
        <v>7</v>
      </c>
      <c r="B8" s="169" t="s">
        <v>106</v>
      </c>
      <c r="C8" s="172">
        <v>24386.36</v>
      </c>
      <c r="D8" s="172">
        <v>259577.64</v>
      </c>
      <c r="E8" s="172">
        <v>94652.67</v>
      </c>
      <c r="F8" s="175">
        <f t="shared" si="0"/>
        <v>378616.67</v>
      </c>
    </row>
    <row r="9" spans="1:6" ht="21.75">
      <c r="A9" s="170">
        <v>8</v>
      </c>
      <c r="B9" s="170" t="s">
        <v>107</v>
      </c>
      <c r="C9" s="172">
        <v>83404.16</v>
      </c>
      <c r="D9" s="172">
        <v>258905.84</v>
      </c>
      <c r="E9" s="172">
        <v>134103.33</v>
      </c>
      <c r="F9" s="175">
        <f t="shared" si="0"/>
        <v>476413.32999999996</v>
      </c>
    </row>
    <row r="10" spans="1:6" ht="21.75">
      <c r="A10" s="171">
        <v>9</v>
      </c>
      <c r="B10" s="171" t="s">
        <v>109</v>
      </c>
      <c r="C10" s="172">
        <v>219562.32</v>
      </c>
      <c r="D10" s="172">
        <v>103337.52</v>
      </c>
      <c r="E10" s="172">
        <v>121563.33</v>
      </c>
      <c r="F10" s="175">
        <f t="shared" si="0"/>
        <v>444463.17000000004</v>
      </c>
    </row>
    <row r="11" spans="1:6" ht="21.75">
      <c r="A11" s="169">
        <v>10</v>
      </c>
      <c r="B11" s="169" t="s">
        <v>110</v>
      </c>
      <c r="C11" s="172">
        <v>53664.83</v>
      </c>
      <c r="D11" s="172">
        <v>251059.17</v>
      </c>
      <c r="E11" s="172">
        <v>101572.67</v>
      </c>
      <c r="F11" s="175">
        <f t="shared" si="0"/>
        <v>406296.67</v>
      </c>
    </row>
    <row r="12" spans="1:6" ht="21.75">
      <c r="A12" s="169">
        <v>11</v>
      </c>
      <c r="B12" s="169" t="s">
        <v>111</v>
      </c>
      <c r="C12" s="172">
        <v>41537.5</v>
      </c>
      <c r="D12" s="172">
        <v>242286.5</v>
      </c>
      <c r="E12" s="172">
        <v>94606</v>
      </c>
      <c r="F12" s="175">
        <f t="shared" si="0"/>
        <v>378430</v>
      </c>
    </row>
    <row r="13" spans="1:6" ht="21.75">
      <c r="A13" s="169">
        <v>12</v>
      </c>
      <c r="B13" s="169" t="s">
        <v>112</v>
      </c>
      <c r="C13" s="172">
        <v>50866.45</v>
      </c>
      <c r="D13" s="172">
        <v>223197.55</v>
      </c>
      <c r="E13" s="172">
        <v>91352.67</v>
      </c>
      <c r="F13" s="175">
        <f t="shared" si="0"/>
        <v>365416.67</v>
      </c>
    </row>
    <row r="14" spans="1:6" ht="21.75">
      <c r="A14" s="169">
        <v>13</v>
      </c>
      <c r="B14" s="169" t="s">
        <v>113</v>
      </c>
      <c r="C14" s="172">
        <v>87331.95</v>
      </c>
      <c r="D14" s="172">
        <v>297078.05</v>
      </c>
      <c r="E14" s="172">
        <v>128136.67</v>
      </c>
      <c r="F14" s="175">
        <f t="shared" si="0"/>
        <v>512546.67</v>
      </c>
    </row>
    <row r="15" spans="1:6" ht="21.75">
      <c r="A15" s="169">
        <v>14</v>
      </c>
      <c r="B15" s="169" t="s">
        <v>114</v>
      </c>
      <c r="C15" s="172">
        <v>80357.22</v>
      </c>
      <c r="D15" s="172">
        <v>149626.78</v>
      </c>
      <c r="E15" s="172">
        <v>76659.33</v>
      </c>
      <c r="F15" s="175">
        <f t="shared" si="0"/>
        <v>306643.33</v>
      </c>
    </row>
    <row r="16" spans="1:6" ht="21.75">
      <c r="A16" s="169">
        <v>15</v>
      </c>
      <c r="B16" s="169" t="s">
        <v>115</v>
      </c>
      <c r="C16" s="172">
        <v>86757.98</v>
      </c>
      <c r="D16" s="172">
        <v>290302.02</v>
      </c>
      <c r="E16" s="172">
        <v>125686.67</v>
      </c>
      <c r="F16" s="175">
        <f t="shared" si="0"/>
        <v>502746.67</v>
      </c>
    </row>
    <row r="17" spans="1:6" ht="21.75">
      <c r="A17" s="169">
        <v>16</v>
      </c>
      <c r="B17" s="169" t="s">
        <v>116</v>
      </c>
      <c r="C17" s="172">
        <v>62658.47</v>
      </c>
      <c r="D17" s="172">
        <v>314221.53</v>
      </c>
      <c r="E17" s="172">
        <v>91626.67</v>
      </c>
      <c r="F17" s="175">
        <f t="shared" si="0"/>
        <v>468506.67</v>
      </c>
    </row>
    <row r="18" spans="1:6" ht="21.75">
      <c r="A18" s="169">
        <v>17</v>
      </c>
      <c r="B18" s="169" t="s">
        <v>117</v>
      </c>
      <c r="C18" s="172">
        <v>177211.98</v>
      </c>
      <c r="D18" s="172">
        <v>193988.02</v>
      </c>
      <c r="E18" s="172">
        <v>123733.33</v>
      </c>
      <c r="F18" s="175">
        <f t="shared" si="0"/>
        <v>494933.33</v>
      </c>
    </row>
    <row r="19" spans="1:6" ht="21.75">
      <c r="A19" s="169">
        <v>18</v>
      </c>
      <c r="B19" s="169" t="s">
        <v>118</v>
      </c>
      <c r="C19" s="172">
        <v>40173.36</v>
      </c>
      <c r="D19" s="172">
        <v>313776.64</v>
      </c>
      <c r="E19" s="172">
        <v>117983.33</v>
      </c>
      <c r="F19" s="175">
        <f t="shared" si="0"/>
        <v>471933.33</v>
      </c>
    </row>
    <row r="20" spans="1:6" ht="21.75">
      <c r="A20" s="169">
        <v>19</v>
      </c>
      <c r="B20" s="169" t="s">
        <v>119</v>
      </c>
      <c r="C20" s="172">
        <v>33713.35</v>
      </c>
      <c r="D20" s="172">
        <v>264800.65</v>
      </c>
      <c r="E20" s="172">
        <v>99502.67</v>
      </c>
      <c r="F20" s="175">
        <f t="shared" si="0"/>
        <v>398016.67</v>
      </c>
    </row>
    <row r="21" spans="1:6" ht="21.75">
      <c r="A21" s="169">
        <v>20</v>
      </c>
      <c r="B21" s="169" t="s">
        <v>120</v>
      </c>
      <c r="C21" s="172">
        <v>14374.14</v>
      </c>
      <c r="D21" s="172">
        <v>125987.86</v>
      </c>
      <c r="E21" s="172">
        <v>46786.33</v>
      </c>
      <c r="F21" s="175">
        <f t="shared" si="0"/>
        <v>187148.33000000002</v>
      </c>
    </row>
    <row r="22" spans="1:6" ht="21.75">
      <c r="A22" s="169">
        <v>21</v>
      </c>
      <c r="B22" s="169" t="s">
        <v>121</v>
      </c>
      <c r="C22" s="172">
        <v>41296.13</v>
      </c>
      <c r="D22" s="172">
        <v>181177.87</v>
      </c>
      <c r="E22" s="172">
        <v>74156</v>
      </c>
      <c r="F22" s="175">
        <f t="shared" si="0"/>
        <v>296630</v>
      </c>
    </row>
    <row r="23" spans="1:6" ht="21.75">
      <c r="A23" s="169">
        <v>22</v>
      </c>
      <c r="B23" s="169" t="s">
        <v>122</v>
      </c>
      <c r="C23" s="172">
        <v>35648.72</v>
      </c>
      <c r="D23" s="172">
        <v>390636.99</v>
      </c>
      <c r="E23" s="172">
        <v>102943.33</v>
      </c>
      <c r="F23" s="175">
        <f t="shared" si="0"/>
        <v>529229.0399999999</v>
      </c>
    </row>
    <row r="24" spans="1:6" ht="21.75">
      <c r="A24" s="169">
        <v>23</v>
      </c>
      <c r="B24" s="169" t="s">
        <v>123</v>
      </c>
      <c r="C24" s="172">
        <v>49457.3</v>
      </c>
      <c r="D24" s="172">
        <v>501224.87</v>
      </c>
      <c r="E24" s="172">
        <v>28623.33</v>
      </c>
      <c r="F24" s="175">
        <f t="shared" si="0"/>
        <v>579305.5</v>
      </c>
    </row>
    <row r="25" spans="1:6" ht="21.75">
      <c r="A25" s="169">
        <v>24</v>
      </c>
      <c r="B25" s="169" t="s">
        <v>124</v>
      </c>
      <c r="C25" s="172">
        <v>143039.35</v>
      </c>
      <c r="D25" s="172">
        <v>85574.65</v>
      </c>
      <c r="E25" s="172">
        <v>76202.67</v>
      </c>
      <c r="F25" s="175">
        <f t="shared" si="0"/>
        <v>304816.67</v>
      </c>
    </row>
    <row r="26" spans="1:6" ht="21.75">
      <c r="A26" s="169">
        <v>25</v>
      </c>
      <c r="B26" s="169" t="s">
        <v>125</v>
      </c>
      <c r="C26" s="172">
        <v>14537.01</v>
      </c>
      <c r="D26" s="172">
        <v>125454.99</v>
      </c>
      <c r="E26" s="172">
        <v>46663</v>
      </c>
      <c r="F26" s="175">
        <f t="shared" si="0"/>
        <v>186655</v>
      </c>
    </row>
    <row r="27" spans="1:6" ht="21.75">
      <c r="A27" s="169">
        <v>26</v>
      </c>
      <c r="B27" s="169" t="s">
        <v>126</v>
      </c>
      <c r="C27" s="172">
        <v>108137.37</v>
      </c>
      <c r="D27" s="172">
        <v>183516.63</v>
      </c>
      <c r="E27" s="172">
        <v>97216</v>
      </c>
      <c r="F27" s="175">
        <f t="shared" si="0"/>
        <v>388870</v>
      </c>
    </row>
    <row r="28" spans="1:6" ht="21.75">
      <c r="A28" s="169">
        <v>27</v>
      </c>
      <c r="B28" s="169" t="s">
        <v>127</v>
      </c>
      <c r="C28" s="172">
        <v>101099.93</v>
      </c>
      <c r="D28" s="172">
        <v>225624.07</v>
      </c>
      <c r="E28" s="172">
        <v>108906</v>
      </c>
      <c r="F28" s="175">
        <f t="shared" si="0"/>
        <v>435630</v>
      </c>
    </row>
    <row r="29" spans="1:6" ht="21.75">
      <c r="A29" s="169">
        <v>28</v>
      </c>
      <c r="B29" s="169" t="s">
        <v>128</v>
      </c>
      <c r="C29" s="172">
        <v>116793.43</v>
      </c>
      <c r="D29" s="172">
        <v>110280.57</v>
      </c>
      <c r="E29" s="172">
        <v>75689.33</v>
      </c>
      <c r="F29" s="175">
        <f t="shared" si="0"/>
        <v>302763.33</v>
      </c>
    </row>
    <row r="30" spans="1:6" ht="21.75">
      <c r="A30" s="169">
        <v>29</v>
      </c>
      <c r="B30" s="169" t="s">
        <v>129</v>
      </c>
      <c r="C30" s="172">
        <v>28406.77</v>
      </c>
      <c r="D30" s="172">
        <v>316633.51</v>
      </c>
      <c r="E30" s="172">
        <v>109022.67</v>
      </c>
      <c r="F30" s="175">
        <f t="shared" si="0"/>
        <v>454062.95</v>
      </c>
    </row>
    <row r="31" spans="1:6" ht="21.75">
      <c r="A31" s="170">
        <v>30</v>
      </c>
      <c r="B31" s="170" t="s">
        <v>130</v>
      </c>
      <c r="C31" s="172">
        <v>136588.35</v>
      </c>
      <c r="D31" s="172">
        <v>98805.65</v>
      </c>
      <c r="E31" s="172">
        <v>78462.67</v>
      </c>
      <c r="F31" s="175">
        <f t="shared" si="0"/>
        <v>313856.67</v>
      </c>
    </row>
    <row r="32" ht="12.75">
      <c r="F32" s="175">
        <f>SUM(F3:F31)</f>
        <v>12232810.669999998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Maharat</dc:creator>
  <cp:keywords/>
  <dc:description/>
  <cp:lastModifiedBy>pc1</cp:lastModifiedBy>
  <cp:lastPrinted>2010-06-29T04:30:54Z</cp:lastPrinted>
  <dcterms:created xsi:type="dcterms:W3CDTF">2004-12-07T04:09:42Z</dcterms:created>
  <dcterms:modified xsi:type="dcterms:W3CDTF">2010-09-16T07:42:04Z</dcterms:modified>
  <cp:category/>
  <cp:version/>
  <cp:contentType/>
  <cp:contentStatus/>
</cp:coreProperties>
</file>